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omments1.xml" ContentType="application/vnd.openxmlformats-officedocument.spreadsheetml.comments+xml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omments2.xml" ContentType="application/vnd.openxmlformats-officedocument.spreadsheetml.comments+xml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customProperty40.bin" ContentType="application/vnd.openxmlformats-officedocument.spreadsheetml.customProperty"/>
  <Override PartName="/xl/customProperty41.bin" ContentType="application/vnd.openxmlformats-officedocument.spreadsheetml.customProperty"/>
  <Override PartName="/xl/customProperty42.bin" ContentType="application/vnd.openxmlformats-officedocument.spreadsheetml.customProperty"/>
  <Override PartName="/xl/customProperty43.bin" ContentType="application/vnd.openxmlformats-officedocument.spreadsheetml.customProperty"/>
  <Override PartName="/xl/customProperty44.bin" ContentType="application/vnd.openxmlformats-officedocument.spreadsheetml.customProperty"/>
  <Override PartName="/xl/customProperty45.bin" ContentType="application/vnd.openxmlformats-officedocument.spreadsheetml.customProperty"/>
  <Override PartName="/xl/comments3.xml" ContentType="application/vnd.openxmlformats-officedocument.spreadsheetml.comments+xml"/>
  <Override PartName="/xl/customProperty46.bin" ContentType="application/vnd.openxmlformats-officedocument.spreadsheetml.customProperty"/>
  <Override PartName="/xl/customProperty47.bin" ContentType="application/vnd.openxmlformats-officedocument.spreadsheetml.customProperty"/>
  <Override PartName="/xl/customProperty48.bin" ContentType="application/vnd.openxmlformats-officedocument.spreadsheetml.customProperty"/>
  <Override PartName="/xl/customProperty49.bin" ContentType="application/vnd.openxmlformats-officedocument.spreadsheetml.customProperty"/>
  <Override PartName="/xl/customProperty50.bin" ContentType="application/vnd.openxmlformats-officedocument.spreadsheetml.customProperty"/>
  <Override PartName="/xl/customProperty51.bin" ContentType="application/vnd.openxmlformats-officedocument.spreadsheetml.customProperty"/>
  <Override PartName="/xl/customProperty52.bin" ContentType="application/vnd.openxmlformats-officedocument.spreadsheetml.customProperty"/>
  <Override PartName="/xl/customProperty53.bin" ContentType="application/vnd.openxmlformats-officedocument.spreadsheetml.customProperty"/>
  <Override PartName="/xl/customProperty54.bin" ContentType="application/vnd.openxmlformats-officedocument.spreadsheetml.customProperty"/>
  <Override PartName="/xl/customProperty55.bin" ContentType="application/vnd.openxmlformats-officedocument.spreadsheetml.customProperty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JSkrynnikova\Documents\Финансовый менеджмент ГРБС\Финменеджмент планирования к проекту на 2020 год\"/>
    </mc:Choice>
  </mc:AlternateContent>
  <bookViews>
    <workbookView xWindow="0" yWindow="150" windowWidth="15480" windowHeight="9240" tabRatio="776" activeTab="3"/>
  </bookViews>
  <sheets>
    <sheet name="1. Реестр расходных обязательст" sheetId="87" r:id="rId1"/>
    <sheet name="2. Обоснования бюджетных ассигн" sheetId="90" r:id="rId2"/>
    <sheet name="Итог" sheetId="82" r:id="rId3"/>
    <sheet name="Рейтинг" sheetId="89" r:id="rId4"/>
  </sheets>
  <externalReferences>
    <externalReference r:id="rId5"/>
  </externalReferences>
  <definedNames>
    <definedName name="_FilterDatabase" localSheetId="2" hidden="1">Итог!$A$12:$Z$12</definedName>
    <definedName name="_FilterDatabase" localSheetId="3" hidden="1">Рейтинг!$A$7:$BH$7</definedName>
    <definedName name="DataOBAS" localSheetId="1">#REF!</definedName>
    <definedName name="DataOBAS">#REF!</definedName>
    <definedName name="DataRRO" localSheetId="1">'[1]1.1'!#REF!</definedName>
    <definedName name="DataRRO">'[1]1.1'!#REF!</definedName>
    <definedName name="I" localSheetId="1">#REF!</definedName>
    <definedName name="I">#REF!</definedName>
    <definedName name="krista_columnsbreak" localSheetId="1" hidden="1">'2. Обоснования бюджетных ассигн'!$18:$18</definedName>
    <definedName name="krista_columnsbreak" localSheetId="2" hidden="1">Итог!$12:$12</definedName>
    <definedName name="krista_columnsbreak" localSheetId="3" hidden="1">Рейтинг!$7:$7</definedName>
    <definedName name="krista_r" localSheetId="0" hidden="1">'1. Реестр расходных обязательст'!$B$13:$B$34</definedName>
    <definedName name="krista_r" localSheetId="1" hidden="1">'2. Обоснования бюджетных ассигн'!$B$21:$B$42</definedName>
    <definedName name="krista_r" localSheetId="2" hidden="1">Итог!$B$15:$B$36</definedName>
    <definedName name="krista_r" localSheetId="3" hidden="1">Рейтинг!$B$8:$B$29</definedName>
    <definedName name="krista_rd_14776" localSheetId="0" hidden="1">'1. Реестр расходных обязательст'!$B$13:$B$34</definedName>
    <definedName name="krista_rd_15236" localSheetId="2" hidden="1">Итог!$B$15:$B$36</definedName>
    <definedName name="krista_rd_40601" localSheetId="1" hidden="1">'2. Обоснования бюджетных ассигн'!$B$21:$B$42</definedName>
    <definedName name="krista_rd_94" localSheetId="3" hidden="1">Рейтинг!$B$8:$B$29</definedName>
    <definedName name="krista_rl_14777" localSheetId="0" hidden="1">'1. Реестр расходных обязательст'!$B$13:$B$34</definedName>
    <definedName name="krista_rl_15238" localSheetId="2" hidden="1">Итог!$B$15:$B$36</definedName>
    <definedName name="krista_rl_40603" localSheetId="1" hidden="1">'2. Обоснования бюджетных ассигн'!$B$21:$B$42</definedName>
    <definedName name="krista_rl_96" localSheetId="3" hidden="1">Рейтинг!$B$8:$B$29</definedName>
    <definedName name="krista_rmp_14776_0" localSheetId="0" hidden="1">'1. Реестр расходных обязательст'!$A$13:$A$34</definedName>
    <definedName name="krista_rmp_15236_0" localSheetId="2" hidden="1">Итог!$A$15:$A$36</definedName>
    <definedName name="krista_rmp_40601_0" localSheetId="1" hidden="1">'2. Обоснования бюджетных ассигн'!$A$21:$A$42</definedName>
    <definedName name="krista_rmp_94_0" localSheetId="3" hidden="1">Рейтинг!$A$8:$A$29</definedName>
    <definedName name="krista_rmpa" localSheetId="0" hidden="1">'1. Реестр расходных обязательст'!$A$13:$A$34</definedName>
    <definedName name="krista_rmpa" localSheetId="1" hidden="1">'2. Обоснования бюджетных ассигн'!$A$21:$A$42</definedName>
    <definedName name="krista_rmpa" localSheetId="2" hidden="1">Итог!$A$15:$A$36</definedName>
    <definedName name="krista_rmpa" localSheetId="3" hidden="1">Рейтинг!$A$8:$A$29</definedName>
    <definedName name="krista_rowtitlesbreak" localSheetId="0" hidden="1">'1. Реестр расходных обязательст'!$11:$12</definedName>
    <definedName name="krista_rowtitlesbreak" localSheetId="1" hidden="1">'2. Обоснования бюджетных ассигн'!$19:$20</definedName>
    <definedName name="krista_rowtitlesbreak" localSheetId="2" hidden="1">Итог!$13:$14</definedName>
    <definedName name="krista_rta" localSheetId="0" hidden="1">'1. Реестр расходных обязательст'!$13:$34</definedName>
    <definedName name="krista_rta" localSheetId="1" hidden="1">'2. Обоснования бюджетных ассигн'!$21:$42</definedName>
    <definedName name="krista_rta" localSheetId="2" hidden="1">Итог!$15:$36</definedName>
    <definedName name="krista_rta" localSheetId="3" hidden="1">Рейтинг!$8:$29</definedName>
    <definedName name="krista_t" localSheetId="0" hidden="1">'1. Реестр расходных обязательст'!$C$13:$S$34</definedName>
    <definedName name="krista_t" localSheetId="1" hidden="1">'2. Обоснования бюджетных ассигн'!$C$21:$BI$42</definedName>
    <definedName name="krista_t" localSheetId="2" hidden="1">Итог!$C$15:$S$36</definedName>
    <definedName name="krista_t" localSheetId="3" hidden="1">Рейтинг!$C$8:$D$29</definedName>
    <definedName name="krista_table" localSheetId="0" hidden="1">'1. Реестр расходных обязательст'!$A$11:$S$34</definedName>
    <definedName name="krista_table" localSheetId="1" hidden="1">'2. Обоснования бюджетных ассигн'!$A$18:$BI$42</definedName>
    <definedName name="krista_table" localSheetId="2" hidden="1">Итог!$A$12:$S$36</definedName>
    <definedName name="krista_table" localSheetId="3" hidden="1">Рейтинг!$A$7:$D$29</definedName>
    <definedName name="krista_tablewitoutid" localSheetId="0" hidden="1">'1. Реестр расходных обязательст'!$A$11:$S$34</definedName>
    <definedName name="krista_tablewitoutid" localSheetId="1" hidden="1">'2. Обоснования бюджетных ассигн'!$A$18:$BI$42</definedName>
    <definedName name="krista_tablewitoutid" localSheetId="2" hidden="1">Итог!$A$12:$S$36</definedName>
    <definedName name="krista_tablewitoutid" localSheetId="3" hidden="1">Рейтинг!$A$7:$D$29</definedName>
    <definedName name="krista_tf_16747" localSheetId="2" hidden="1">Итог!$G$15:$G$36</definedName>
    <definedName name="krista_tf_16747_0_4" localSheetId="2" hidden="1">Итог!$G$15:$G$36</definedName>
    <definedName name="krista_tf_16748" localSheetId="2" hidden="1">Итог!$M$15:$M$36</definedName>
    <definedName name="krista_tf_16748_0_4" localSheetId="2" hidden="1">Итог!$M$15:$M$36</definedName>
    <definedName name="krista_tf_40535" localSheetId="1" hidden="1">'2. Обоснования бюджетных ассигн'!$H$21:$H$42</definedName>
    <definedName name="krista_tf_40535_0_0" localSheetId="1" hidden="1">'2. Обоснования бюджетных ассигн'!$H$21:$H$42</definedName>
    <definedName name="krista_tf_40536" localSheetId="1" hidden="1">'2. Обоснования бюджетных ассигн'!$I$21:$I$42</definedName>
    <definedName name="krista_tf_40536_0_0" localSheetId="1" hidden="1">'2. Обоснования бюджетных ассигн'!$I$21:$I$42</definedName>
    <definedName name="krista_tf_40541" localSheetId="1" hidden="1">'2. Обоснования бюджетных ассигн'!$N$21:$N$42</definedName>
    <definedName name="krista_tf_40541_0_0" localSheetId="1" hidden="1">'2. Обоснования бюджетных ассигн'!$N$21:$N$42</definedName>
    <definedName name="krista_tf_40542" localSheetId="1" hidden="1">'2. Обоснования бюджетных ассигн'!$O$21:$O$42</definedName>
    <definedName name="krista_tf_40542_0_0" localSheetId="1" hidden="1">'2. Обоснования бюджетных ассигн'!$O$21:$O$42</definedName>
    <definedName name="krista_tf_40547" localSheetId="1" hidden="1">'2. Обоснования бюджетных ассигн'!$T$21:$T$42</definedName>
    <definedName name="krista_tf_40547_0_0" localSheetId="1" hidden="1">'2. Обоснования бюджетных ассигн'!$T$21:$T$42</definedName>
    <definedName name="krista_tf_40548" localSheetId="1" hidden="1">'2. Обоснования бюджетных ассигн'!$U$21:$U$42</definedName>
    <definedName name="krista_tf_40548_0_0" localSheetId="1" hidden="1">'2. Обоснования бюджетных ассигн'!$U$21:$U$42</definedName>
    <definedName name="krista_tf_40553" localSheetId="1" hidden="1">'2. Обоснования бюджетных ассигн'!$Z$21:$Z$42</definedName>
    <definedName name="krista_tf_40553_0_0" localSheetId="1" hidden="1">'2. Обоснования бюджетных ассигн'!$Z$21:$Z$42</definedName>
    <definedName name="krista_tf_40554" localSheetId="1" hidden="1">'2. Обоснования бюджетных ассигн'!$AA$21:$AA$42</definedName>
    <definedName name="krista_tf_40554_0_0" localSheetId="1" hidden="1">'2. Обоснования бюджетных ассигн'!$AA$21:$AA$42</definedName>
    <definedName name="krista_tf_40559" localSheetId="1" hidden="1">'2. Обоснования бюджетных ассигн'!$AF$21:$AF$42</definedName>
    <definedName name="krista_tf_40559_0_0" localSheetId="1" hidden="1">'2. Обоснования бюджетных ассигн'!$AF$21:$AF$42</definedName>
    <definedName name="krista_tf_40560" localSheetId="1" hidden="1">'2. Обоснования бюджетных ассигн'!$AG$21:$AG$42</definedName>
    <definedName name="krista_tf_40560_0_0" localSheetId="1" hidden="1">'2. Обоснования бюджетных ассигн'!$AG$21:$AG$42</definedName>
    <definedName name="krista_tf_40565" localSheetId="1" hidden="1">'2. Обоснования бюджетных ассигн'!$AL$21:$AL$42</definedName>
    <definedName name="krista_tf_40565_0_0" localSheetId="1" hidden="1">'2. Обоснования бюджетных ассигн'!$AL$21:$AL$42</definedName>
    <definedName name="krista_tf_40566" localSheetId="1" hidden="1">'2. Обоснования бюджетных ассигн'!$AM$21:$AM$42</definedName>
    <definedName name="krista_tf_40566_0_0" localSheetId="1" hidden="1">'2. Обоснования бюджетных ассигн'!$AM$21:$AM$42</definedName>
    <definedName name="krista_tf_40571" localSheetId="1" hidden="1">'2. Обоснования бюджетных ассигн'!$AR$21:$AR$42</definedName>
    <definedName name="krista_tf_40571_0_0" localSheetId="1" hidden="1">'2. Обоснования бюджетных ассигн'!$AR$21:$AR$42</definedName>
    <definedName name="krista_tf_40572" localSheetId="1" hidden="1">'2. Обоснования бюджетных ассигн'!$AS$21:$AS$42</definedName>
    <definedName name="krista_tf_40572_0_0" localSheetId="1" hidden="1">'2. Обоснования бюджетных ассигн'!$AS$21:$AS$42</definedName>
    <definedName name="krista_tf_40577" localSheetId="1" hidden="1">'2. Обоснования бюджетных ассигн'!$AX$21:$AX$42</definedName>
    <definedName name="krista_tf_40577_0_0" localSheetId="1" hidden="1">'2. Обоснования бюджетных ассигн'!$AX$21:$AX$42</definedName>
    <definedName name="krista_tf_40578" localSheetId="1" hidden="1">'2. Обоснования бюджетных ассигн'!$AY$21:$AY$42</definedName>
    <definedName name="krista_tf_40578_0_0" localSheetId="1" hidden="1">'2. Обоснования бюджетных ассигн'!$AY$21:$AY$42</definedName>
    <definedName name="krista_tf_40580" localSheetId="1" hidden="1">'2. Обоснования бюджетных ассигн'!$BA$21:$BA$42</definedName>
    <definedName name="krista_tf_40580_0_0" localSheetId="1" hidden="1">'2. Обоснования бюджетных ассигн'!$BA$21:$BA$42</definedName>
    <definedName name="krista_tf_40581" localSheetId="1" hidden="1">'2. Обоснования бюджетных ассигн'!$BB$21:$BB$42</definedName>
    <definedName name="krista_tf_40581_0_0" localSheetId="1" hidden="1">'2. Обоснования бюджетных ассигн'!$BB$21:$BB$42</definedName>
    <definedName name="krista_tf_40582" localSheetId="1" hidden="1">'2. Обоснования бюджетных ассигн'!$BC$21:$BC$42</definedName>
    <definedName name="krista_tf_40582_0_0" localSheetId="1" hidden="1">'2. Обоснования бюджетных ассигн'!$BC$21:$BC$42</definedName>
    <definedName name="krista_tf_40583" localSheetId="1" hidden="1">'2. Обоснования бюджетных ассигн'!$BD$21:$BD$42</definedName>
    <definedName name="krista_tf_40583_0_0" localSheetId="1" hidden="1">'2. Обоснования бюджетных ассигн'!$BD$21:$BD$42</definedName>
    <definedName name="krista_tf_40584" localSheetId="1" hidden="1">'2. Обоснования бюджетных ассигн'!$BE$21:$BE$42</definedName>
    <definedName name="krista_tf_40584_0_0" localSheetId="1" hidden="1">'2. Обоснования бюджетных ассигн'!$BE$21:$BE$42</definedName>
    <definedName name="krista_tf_40585" localSheetId="1" hidden="1">'2. Обоснования бюджетных ассигн'!$BF$21:$BF$42</definedName>
    <definedName name="krista_tf_40585_0_0" localSheetId="1" hidden="1">'2. Обоснования бюджетных ассигн'!$BF$21:$BF$42</definedName>
    <definedName name="krista_tf_40586" localSheetId="1" hidden="1">'2. Обоснования бюджетных ассигн'!$BG$21:$BG$42</definedName>
    <definedName name="krista_tf_40586_0_0" localSheetId="1" hidden="1">'2. Обоснования бюджетных ассигн'!$BG$21:$BG$42</definedName>
    <definedName name="krista_tf_40587" localSheetId="1" hidden="1">'2. Обоснования бюджетных ассигн'!$BH$21:$BH$42</definedName>
    <definedName name="krista_tf_40587_0_0" localSheetId="1" hidden="1">'2. Обоснования бюджетных ассигн'!$BH$21:$BH$42</definedName>
    <definedName name="krista_tf_40588" localSheetId="1" hidden="1">'2. Обоснования бюджетных ассигн'!$BI$21:$BI$42</definedName>
    <definedName name="krista_tf_40588_0_0" localSheetId="1" hidden="1">'2. Обоснования бюджетных ассигн'!$BI$21:$BI$42</definedName>
    <definedName name="krista_tf_529" localSheetId="0" hidden="1">'1. Реестр расходных обязательст'!$H$13:$H$34</definedName>
    <definedName name="krista_tf_529" localSheetId="2" hidden="1">Итог!$H$15:$H$36</definedName>
    <definedName name="krista_tf_529_0_4" localSheetId="0" hidden="1">'1. Реестр расходных обязательст'!$H$13:$H$34</definedName>
    <definedName name="krista_tf_529_0_4" localSheetId="2" hidden="1">Итог!$H$15:$H$36</definedName>
    <definedName name="krista_tf_530" localSheetId="0" hidden="1">'1. Реестр расходных обязательст'!$I$13:$I$34</definedName>
    <definedName name="krista_tf_530" localSheetId="2" hidden="1">Итог!$I$15:$I$36</definedName>
    <definedName name="krista_tf_530_0_4" localSheetId="0" hidden="1">'1. Реестр расходных обязательст'!$I$13:$I$34</definedName>
    <definedName name="krista_tf_530_0_4" localSheetId="2" hidden="1">Итог!$I$15:$I$36</definedName>
    <definedName name="krista_tf_534" localSheetId="0" hidden="1">'1. Реестр расходных обязательст'!$N$13:$N$34</definedName>
    <definedName name="krista_tf_534" localSheetId="2" hidden="1">Итог!$N$15:$N$36</definedName>
    <definedName name="krista_tf_534_0_4" localSheetId="0" hidden="1">'1. Реестр расходных обязательст'!$N$13:$N$34</definedName>
    <definedName name="krista_tf_534_0_4" localSheetId="2" hidden="1">Итог!$N$15:$N$36</definedName>
    <definedName name="krista_tf_535" localSheetId="0" hidden="1">'1. Реестр расходных обязательст'!$O$13:$O$34</definedName>
    <definedName name="krista_tf_535" localSheetId="2" hidden="1">Итог!$O$15:$O$36</definedName>
    <definedName name="krista_tf_535_0_4" localSheetId="0" hidden="1">'1. Реестр расходных обязательст'!$O$13:$O$34</definedName>
    <definedName name="krista_tf_535_0_4" localSheetId="2" hidden="1">Итог!$O$15:$O$36</definedName>
    <definedName name="krista_tf_552" localSheetId="0" hidden="1">'1. Реестр расходных обязательст'!$Q$13:$Q$34</definedName>
    <definedName name="krista_tf_552" localSheetId="2" hidden="1">Итог!$Q$15:$Q$36</definedName>
    <definedName name="krista_tf_552_0_4" localSheetId="0" hidden="1">'1. Реестр расходных обязательст'!$Q$13:$Q$34</definedName>
    <definedName name="krista_tf_552_0_4" localSheetId="2" hidden="1">Итог!$Q$15:$Q$36</definedName>
    <definedName name="krista_tf_553" localSheetId="0" hidden="1">'1. Реестр расходных обязательст'!$R$13:$R$34</definedName>
    <definedName name="krista_tf_553" localSheetId="2" hidden="1">Итог!$R$15:$R$36</definedName>
    <definedName name="krista_tf_553_0_4" localSheetId="0" hidden="1">'1. Реестр расходных обязательст'!$R$13:$R$34</definedName>
    <definedName name="krista_tf_553_0_4" localSheetId="2" hidden="1">Итог!$R$15:$R$36</definedName>
    <definedName name="krista_tf_557" localSheetId="0" hidden="1">'1. Реестр расходных обязательст'!$S$13:$S$34</definedName>
    <definedName name="krista_tf_557" localSheetId="2" hidden="1">Итог!$S$15:$S$36</definedName>
    <definedName name="krista_tf_557_0_4" localSheetId="0" hidden="1">'1. Реестр расходных обязательст'!$S$13:$S$34</definedName>
    <definedName name="krista_tf_557_0_4" localSheetId="2" hidden="1">Итог!$S$15:$S$36</definedName>
    <definedName name="krista_tf_8792" localSheetId="3" hidden="1">Рейтинг!$D$8:$D$29</definedName>
    <definedName name="krista_tf_8792_0_0" localSheetId="3" hidden="1">Рейтинг!$D$8:$D$29</definedName>
    <definedName name="krista_tm_12970" localSheetId="0" hidden="1">'1. Реестр расходных обязательст'!$F$13:$F$34</definedName>
    <definedName name="krista_tm_12970_0_4" localSheetId="0" hidden="1">'1. Реестр расходных обязательст'!$F$13:$F$34</definedName>
    <definedName name="krista_tm_12996" localSheetId="0" hidden="1">'1. Реестр расходных обязательст'!$L$13:$L$34</definedName>
    <definedName name="krista_tm_12996_0_4" localSheetId="0" hidden="1">'1. Реестр расходных обязательст'!$L$13:$L$34</definedName>
    <definedName name="krista_tm_25640" localSheetId="2" hidden="1">Итог!$F$15:$F$36</definedName>
    <definedName name="krista_tm_25640_0_4" localSheetId="2" hidden="1">Итог!$F$15:$F$36</definedName>
    <definedName name="krista_tm_25641" localSheetId="2" hidden="1">Итог!$L$15:$L$36</definedName>
    <definedName name="krista_tm_25641_0_4" localSheetId="2" hidden="1">Итог!$L$15:$L$36</definedName>
    <definedName name="krista_tm_40532" localSheetId="1" hidden="1">'2. Обоснования бюджетных ассигн'!$E$21:$E$42</definedName>
    <definedName name="krista_tm_40532_0_0" localSheetId="1" hidden="1">'2. Обоснования бюджетных ассигн'!$E$21:$E$42</definedName>
    <definedName name="krista_tm_40533" localSheetId="1" hidden="1">'2. Обоснования бюджетных ассигн'!$F$21:$F$42</definedName>
    <definedName name="krista_tm_40533_0_0" localSheetId="1" hidden="1">'2. Обоснования бюджетных ассигн'!$F$21:$F$42</definedName>
    <definedName name="krista_tm_40534" localSheetId="1" hidden="1">'2. Обоснования бюджетных ассигн'!$G$21:$G$42</definedName>
    <definedName name="krista_tm_40534_0_0" localSheetId="1" hidden="1">'2. Обоснования бюджетных ассигн'!$G$21:$G$42</definedName>
    <definedName name="krista_tm_40538" localSheetId="1" hidden="1">'2. Обоснования бюджетных ассигн'!$K$21:$K$42</definedName>
    <definedName name="krista_tm_40538_0_0" localSheetId="1" hidden="1">'2. Обоснования бюджетных ассигн'!$K$21:$K$42</definedName>
    <definedName name="krista_tm_40539" localSheetId="1" hidden="1">'2. Обоснования бюджетных ассигн'!$L$21:$L$42</definedName>
    <definedName name="krista_tm_40539_0_0" localSheetId="1" hidden="1">'2. Обоснования бюджетных ассигн'!$L$21:$L$42</definedName>
    <definedName name="krista_tm_40540" localSheetId="1" hidden="1">'2. Обоснования бюджетных ассигн'!$M$21:$M$42</definedName>
    <definedName name="krista_tm_40540_0_0" localSheetId="1" hidden="1">'2. Обоснования бюджетных ассигн'!$M$21:$M$42</definedName>
    <definedName name="krista_tm_40544" localSheetId="1" hidden="1">'2. Обоснования бюджетных ассигн'!$Q$21:$Q$42</definedName>
    <definedName name="krista_tm_40544_0_0" localSheetId="1" hidden="1">'2. Обоснования бюджетных ассигн'!$Q$21:$Q$42</definedName>
    <definedName name="krista_tm_40545" localSheetId="1" hidden="1">'2. Обоснования бюджетных ассигн'!$R$21:$R$42</definedName>
    <definedName name="krista_tm_40545_0_0" localSheetId="1" hidden="1">'2. Обоснования бюджетных ассигн'!$R$21:$R$42</definedName>
    <definedName name="krista_tm_40546" localSheetId="1" hidden="1">'2. Обоснования бюджетных ассигн'!$S$21:$S$42</definedName>
    <definedName name="krista_tm_40546_0_0" localSheetId="1" hidden="1">'2. Обоснования бюджетных ассигн'!$S$21:$S$42</definedName>
    <definedName name="krista_tm_40550" localSheetId="1" hidden="1">'2. Обоснования бюджетных ассигн'!$W$21:$W$42</definedName>
    <definedName name="krista_tm_40550_0_0" localSheetId="1" hidden="1">'2. Обоснования бюджетных ассигн'!$W$21:$W$42</definedName>
    <definedName name="krista_tm_40551" localSheetId="1" hidden="1">'2. Обоснования бюджетных ассигн'!$X$21:$X$42</definedName>
    <definedName name="krista_tm_40551_0_0" localSheetId="1" hidden="1">'2. Обоснования бюджетных ассигн'!$X$21:$X$42</definedName>
    <definedName name="krista_tm_40552" localSheetId="1" hidden="1">'2. Обоснования бюджетных ассигн'!$Y$21:$Y$42</definedName>
    <definedName name="krista_tm_40552_0_0" localSheetId="1" hidden="1">'2. Обоснования бюджетных ассигн'!$Y$21:$Y$42</definedName>
    <definedName name="krista_tm_40556" localSheetId="1" hidden="1">'2. Обоснования бюджетных ассигн'!$AC$21:$AC$42</definedName>
    <definedName name="krista_tm_40556_0_0" localSheetId="1" hidden="1">'2. Обоснования бюджетных ассигн'!$AC$21:$AC$42</definedName>
    <definedName name="krista_tm_40557" localSheetId="1" hidden="1">'2. Обоснования бюджетных ассигн'!$AD$21:$AD$42</definedName>
    <definedName name="krista_tm_40557_0_0" localSheetId="1" hidden="1">'2. Обоснования бюджетных ассигн'!$AD$21:$AD$42</definedName>
    <definedName name="krista_tm_40558" localSheetId="1" hidden="1">'2. Обоснования бюджетных ассигн'!$AE$21:$AE$42</definedName>
    <definedName name="krista_tm_40558_0_0" localSheetId="1" hidden="1">'2. Обоснования бюджетных ассигн'!$AE$21:$AE$42</definedName>
    <definedName name="krista_tm_40562" localSheetId="1" hidden="1">'2. Обоснования бюджетных ассигн'!$AI$21:$AI$42</definedName>
    <definedName name="krista_tm_40562_0_0" localSheetId="1" hidden="1">'2. Обоснования бюджетных ассигн'!$AI$21:$AI$42</definedName>
    <definedName name="krista_tm_40563" localSheetId="1" hidden="1">'2. Обоснования бюджетных ассигн'!$AJ$21:$AJ$42</definedName>
    <definedName name="krista_tm_40563_0_0" localSheetId="1" hidden="1">'2. Обоснования бюджетных ассигн'!$AJ$21:$AJ$42</definedName>
    <definedName name="krista_tm_40564" localSheetId="1" hidden="1">'2. Обоснования бюджетных ассигн'!$AK$21:$AK$42</definedName>
    <definedName name="krista_tm_40564_0_0" localSheetId="1" hidden="1">'2. Обоснования бюджетных ассигн'!$AK$21:$AK$42</definedName>
    <definedName name="krista_tm_40568" localSheetId="1" hidden="1">'2. Обоснования бюджетных ассигн'!$AO$21:$AO$42</definedName>
    <definedName name="krista_tm_40568_0_0" localSheetId="1" hidden="1">'2. Обоснования бюджетных ассигн'!$AO$21:$AO$42</definedName>
    <definedName name="krista_tm_40569" localSheetId="1" hidden="1">'2. Обоснования бюджетных ассигн'!$AP$21:$AP$42</definedName>
    <definedName name="krista_tm_40569_0_0" localSheetId="1" hidden="1">'2. Обоснования бюджетных ассигн'!$AP$21:$AP$42</definedName>
    <definedName name="krista_tm_40570" localSheetId="1" hidden="1">'2. Обоснования бюджетных ассигн'!$AQ$21:$AQ$42</definedName>
    <definedName name="krista_tm_40570_0_0" localSheetId="1" hidden="1">'2. Обоснования бюджетных ассигн'!$AQ$21:$AQ$42</definedName>
    <definedName name="krista_tm_40574" localSheetId="1" hidden="1">'2. Обоснования бюджетных ассигн'!$AU$21:$AU$42</definedName>
    <definedName name="krista_tm_40574_0_0" localSheetId="1" hidden="1">'2. Обоснования бюджетных ассигн'!$AU$21:$AU$42</definedName>
    <definedName name="krista_tm_40575" localSheetId="1" hidden="1">'2. Обоснования бюджетных ассигн'!$AV$21:$AV$42</definedName>
    <definedName name="krista_tm_40575_0_0" localSheetId="1" hidden="1">'2. Обоснования бюджетных ассигн'!$AV$21:$AV$42</definedName>
    <definedName name="krista_tm_40576" localSheetId="1" hidden="1">'2. Обоснования бюджетных ассигн'!$AW$21:$AW$42</definedName>
    <definedName name="krista_tm_40576_0_0" localSheetId="1" hidden="1">'2. Обоснования бюджетных ассигн'!$AW$21:$AW$42</definedName>
    <definedName name="krista_tm_527" localSheetId="0" hidden="1">'1. Реестр расходных обязательст'!$E$13:$E$34</definedName>
    <definedName name="krista_tm_527" localSheetId="2" hidden="1">Итог!$E$15:$E$36</definedName>
    <definedName name="krista_tm_527_0_5" localSheetId="0" hidden="1">'1. Реестр расходных обязательст'!$E$13:$E$34</definedName>
    <definedName name="krista_tm_527_0_5" localSheetId="2" hidden="1">Итог!$E$15:$E$36</definedName>
    <definedName name="krista_tm_528" localSheetId="0" hidden="1">'1. Реестр расходных обязательст'!$G$13:$G$34</definedName>
    <definedName name="krista_tm_528_0_4" localSheetId="0" hidden="1">'1. Реестр расходных обязательст'!$G$13:$G$34</definedName>
    <definedName name="krista_tm_532" localSheetId="0" hidden="1">'1. Реестр расходных обязательст'!$K$13:$K$34</definedName>
    <definedName name="krista_tm_532" localSheetId="2" hidden="1">Итог!$K$15:$K$36</definedName>
    <definedName name="krista_tm_532_0_5" localSheetId="0" hidden="1">'1. Реестр расходных обязательст'!$K$13:$K$34</definedName>
    <definedName name="krista_tm_532_0_5" localSheetId="2" hidden="1">Итог!$K$15:$K$36</definedName>
    <definedName name="krista_tm_533" localSheetId="0" hidden="1">'1. Реестр расходных обязательст'!$M$13:$M$34</definedName>
    <definedName name="krista_tm_533_0_4" localSheetId="0" hidden="1">'1. Реестр расходных обязательст'!$M$13:$M$34</definedName>
    <definedName name="krista_tr_10951" localSheetId="3" hidden="1">Рейтинг!$C$8:$C$29</definedName>
    <definedName name="krista_tr_10951_0_0" localSheetId="3" hidden="1">Рейтинг!$C$8:$C$29</definedName>
    <definedName name="krista_tr_16183" localSheetId="0" hidden="1">'1. Реестр расходных обязательст'!$C$13:$C$34</definedName>
    <definedName name="krista_tr_16183_0_4" localSheetId="0" hidden="1">'1. Реестр расходных обязательст'!$C$13:$C$34</definedName>
    <definedName name="krista_tr_237" localSheetId="0" hidden="1">'1. Реестр расходных обязательст'!$D$13:$D$34</definedName>
    <definedName name="krista_tr_237" localSheetId="2" hidden="1">Итог!$D$15:$D$36</definedName>
    <definedName name="krista_tr_237_0_5" localSheetId="0" hidden="1">'1. Реестр расходных обязательст'!$D$13:$D$34</definedName>
    <definedName name="krista_tr_237_0_5" localSheetId="2" hidden="1">Итог!$D$15:$D$36</definedName>
    <definedName name="krista_tr_25152" localSheetId="2" hidden="1">Итог!$C$15:$C$36</definedName>
    <definedName name="krista_tr_25152_0_0" localSheetId="2" hidden="1">Итог!$C$15:$C$36</definedName>
    <definedName name="krista_tr_40531" localSheetId="1" hidden="1">'2. Обоснования бюджетных ассигн'!$D$21:$D$42</definedName>
    <definedName name="krista_tr_40531_0_0" localSheetId="1" hidden="1">'2. Обоснования бюджетных ассигн'!$D$21:$D$42</definedName>
    <definedName name="krista_tr_40537" localSheetId="1" hidden="1">'2. Обоснования бюджетных ассигн'!$J$21:$J$42</definedName>
    <definedName name="krista_tr_40537_0_0" localSheetId="1" hidden="1">'2. Обоснования бюджетных ассигн'!$J$21:$J$42</definedName>
    <definedName name="krista_tr_40543" localSheetId="1" hidden="1">'2. Обоснования бюджетных ассигн'!$P$21:$P$42</definedName>
    <definedName name="krista_tr_40543_0_0" localSheetId="1" hidden="1">'2. Обоснования бюджетных ассигн'!$P$21:$P$42</definedName>
    <definedName name="krista_tr_40549" localSheetId="1" hidden="1">'2. Обоснования бюджетных ассигн'!$V$21:$V$42</definedName>
    <definedName name="krista_tr_40549_0_0" localSheetId="1" hidden="1">'2. Обоснования бюджетных ассигн'!$V$21:$V$42</definedName>
    <definedName name="krista_tr_40555" localSheetId="1" hidden="1">'2. Обоснования бюджетных ассигн'!$AB$21:$AB$42</definedName>
    <definedName name="krista_tr_40555_0_0" localSheetId="1" hidden="1">'2. Обоснования бюджетных ассигн'!$AB$21:$AB$42</definedName>
    <definedName name="krista_tr_40561" localSheetId="1" hidden="1">'2. Обоснования бюджетных ассигн'!$AH$21:$AH$42</definedName>
    <definedName name="krista_tr_40561_0_0" localSheetId="1" hidden="1">'2. Обоснования бюджетных ассигн'!$AH$21:$AH$42</definedName>
    <definedName name="krista_tr_40567" localSheetId="1" hidden="1">'2. Обоснования бюджетных ассигн'!$AN$21:$AN$42</definedName>
    <definedName name="krista_tr_40567_0_0" localSheetId="1" hidden="1">'2. Обоснования бюджетных ассигн'!$AN$21:$AN$42</definedName>
    <definedName name="krista_tr_40573" localSheetId="1" hidden="1">'2. Обоснования бюджетных ассигн'!$AT$21:$AT$42</definedName>
    <definedName name="krista_tr_40573_0_0" localSheetId="1" hidden="1">'2. Обоснования бюджетных ассигн'!$AT$21:$AT$42</definedName>
    <definedName name="krista_tr_40579" localSheetId="1" hidden="1">'2. Обоснования бюджетных ассигн'!$AZ$21:$AZ$42</definedName>
    <definedName name="krista_tr_40579_0_0" localSheetId="1" hidden="1">'2. Обоснования бюджетных ассигн'!$AZ$21:$AZ$42</definedName>
    <definedName name="krista_tr_46209" localSheetId="1" hidden="1">'2. Обоснования бюджетных ассигн'!$C$21:$C$42</definedName>
    <definedName name="krista_tr_46209_0_4" localSheetId="1" hidden="1">'2. Обоснования бюджетных ассигн'!$C$21:$C$42</definedName>
    <definedName name="krista_tr_531" localSheetId="0" hidden="1">'1. Реестр расходных обязательст'!$J$13:$J$34</definedName>
    <definedName name="krista_tr_531" localSheetId="2" hidden="1">Итог!$J$15:$J$36</definedName>
    <definedName name="krista_tr_531_0_4" localSheetId="0" hidden="1">'1. Реестр расходных обязательст'!$J$13:$J$34</definedName>
    <definedName name="krista_tr_531_0_4" localSheetId="2" hidden="1">Итог!$J$15:$J$36</definedName>
    <definedName name="krista_tr_536" localSheetId="0" hidden="1">'1. Реестр расходных обязательст'!$P$13:$P$34</definedName>
    <definedName name="krista_tr_536" localSheetId="2" hidden="1">Итог!$P$15:$P$36</definedName>
    <definedName name="krista_tr_536_0_4" localSheetId="0" hidden="1">'1. Реестр расходных обязательст'!$P$13:$P$34</definedName>
    <definedName name="krista_tr_536_0_4" localSheetId="2" hidden="1">Итог!$P$15:$P$36</definedName>
    <definedName name="P_2" localSheetId="1">#REF!</definedName>
    <definedName name="P_2">#REF!</definedName>
    <definedName name="P_2.1" localSheetId="1">#REF!</definedName>
    <definedName name="P_2.1">#REF!</definedName>
    <definedName name="P_3" localSheetId="1">#REF!</definedName>
    <definedName name="P_3">#REF!</definedName>
    <definedName name="Porog" localSheetId="1">#REF!</definedName>
    <definedName name="Porog">#REF!</definedName>
    <definedName name="Print_Area" localSheetId="0">'1. Реестр расходных обязательст'!$A$1:$S$34</definedName>
    <definedName name="Print_Area" localSheetId="1">'2. Обоснования бюджетных ассигн'!$A$1:$BO$42</definedName>
    <definedName name="Print_Area" localSheetId="2">Итог!$A$1:$V$42</definedName>
    <definedName name="Вес1" localSheetId="3">Рейтинг!#REF!</definedName>
    <definedName name="Вес1">Итог!$A$8</definedName>
    <definedName name="Вес1.1" localSheetId="0">'1. Реестр расходных обязательст'!$A$8</definedName>
    <definedName name="Вес1.1" localSheetId="1">#REF!</definedName>
    <definedName name="Вес1.1" localSheetId="3">#REF!</definedName>
    <definedName name="Вес1.1">#REF!</definedName>
    <definedName name="Вес1.2" localSheetId="0">'1. Реестр расходных обязательст'!$A$9</definedName>
    <definedName name="Вес1.2" localSheetId="1">#REF!</definedName>
    <definedName name="Вес1.2" localSheetId="3">#REF!</definedName>
    <definedName name="Вес1.2">#REF!</definedName>
    <definedName name="Вес1.3" localSheetId="0">'1. Реестр расходных обязательст'!#REF!</definedName>
    <definedName name="Вес1.3" localSheetId="1">#REF!</definedName>
    <definedName name="Вес1.3" localSheetId="3">#REF!</definedName>
    <definedName name="Вес1.3">#REF!</definedName>
    <definedName name="Вес1.4" localSheetId="0">'1. Реестр расходных обязательст'!#REF!</definedName>
    <definedName name="Вес1.4" localSheetId="1">#REF!</definedName>
    <definedName name="Вес1.4" localSheetId="3">#REF!</definedName>
    <definedName name="Вес1.4">#REF!</definedName>
    <definedName name="Вес1.5" localSheetId="0">'1. Реестр расходных обязательст'!#REF!</definedName>
    <definedName name="Вес1.5" localSheetId="1">#REF!</definedName>
    <definedName name="Вес1.5" localSheetId="3">#REF!</definedName>
    <definedName name="Вес1.5">#REF!</definedName>
    <definedName name="Вес1.6" localSheetId="1">#REF!</definedName>
    <definedName name="Вес1.6">#REF!</definedName>
    <definedName name="Вес2" localSheetId="2">Итог!$A$9</definedName>
    <definedName name="Вес2" localSheetId="3">Рейтинг!#REF!</definedName>
    <definedName name="Вес2">[1]Итог!$A$9</definedName>
    <definedName name="Вес2.1" localSheetId="1">'2. Обоснования бюджетных ассигн'!$A$8</definedName>
    <definedName name="Вес2.1" localSheetId="3">'[1]2. ОБАС'!$A$8</definedName>
    <definedName name="Вес2.1">#REF!</definedName>
    <definedName name="Вес2.2" localSheetId="1">'2. Обоснования бюджетных ассигн'!$A$9</definedName>
    <definedName name="Вес2.2" localSheetId="3">'[1]2. ОБАС'!$A$9</definedName>
    <definedName name="Вес2.2">#REF!</definedName>
    <definedName name="Вес2.3" localSheetId="1">'2. Обоснования бюджетных ассигн'!$A$10</definedName>
    <definedName name="Вес2.3" localSheetId="3">'[1]2. ОБАС'!$A$10</definedName>
    <definedName name="Вес2.3">#REF!</definedName>
    <definedName name="Вес2.4" localSheetId="1">'2. Обоснования бюджетных ассигн'!$A$11</definedName>
    <definedName name="Вес2.4" localSheetId="3">'[1]2. ОБАС'!$A$11</definedName>
    <definedName name="Вес2.4">#REF!</definedName>
    <definedName name="Вес2.5" localSheetId="1">'2. Обоснования бюджетных ассигн'!$A$12</definedName>
    <definedName name="Вес2.5" localSheetId="3">'[1]2. ОБАС'!$A$12</definedName>
    <definedName name="Вес2.5">#REF!</definedName>
    <definedName name="Вес2.6" localSheetId="1">'2. Обоснования бюджетных ассигн'!$A$13</definedName>
    <definedName name="Вес2.6" localSheetId="3">'[1]2. ОБАС'!$A$13</definedName>
    <definedName name="Вес2.6">#REF!</definedName>
    <definedName name="Вес2.7" localSheetId="1">'2. Обоснования бюджетных ассигн'!$A$14</definedName>
    <definedName name="Вес2.7" localSheetId="3">'[1]2. ОБАС'!$A$14</definedName>
    <definedName name="Вес2.7">#REF!</definedName>
    <definedName name="Вес2.8" localSheetId="1">'2. Обоснования бюджетных ассигн'!$A$15</definedName>
    <definedName name="Вес2.8" localSheetId="3">'[1]2. ОБАС'!$A$15</definedName>
    <definedName name="Вес2.8">#REF!</definedName>
    <definedName name="Вес2.9" localSheetId="1">'2. Обоснования бюджетных ассигн'!#REF!</definedName>
    <definedName name="Вес2.9" localSheetId="3">'[1]2. ОБАС'!#REF!</definedName>
    <definedName name="Вес2.9">#REF!</definedName>
    <definedName name="Вес3" localSheetId="1">#REF!</definedName>
    <definedName name="Вес3" localSheetId="2">Итог!$A$9</definedName>
    <definedName name="Вес3" localSheetId="3">Рейтинг!#REF!</definedName>
    <definedName name="Вес3">#REF!</definedName>
    <definedName name="Вес3.1" localSheetId="1">#REF!</definedName>
    <definedName name="Вес3.1">#REF!</definedName>
    <definedName name="Вес3.2" localSheetId="1">#REF!</definedName>
    <definedName name="Вес3.2">#REF!</definedName>
    <definedName name="Вес3.3" localSheetId="1">#REF!</definedName>
    <definedName name="Вес3.3">#REF!</definedName>
    <definedName name="Вес3.4" localSheetId="1">#REF!</definedName>
    <definedName name="Вес3.4">#REF!</definedName>
    <definedName name="Вес3.5" localSheetId="1">#REF!</definedName>
    <definedName name="Вес3.5">#REF!</definedName>
    <definedName name="Вес4" localSheetId="3">Рейтинг!#REF!</definedName>
    <definedName name="Вес5" localSheetId="0">#REF!</definedName>
    <definedName name="Вес5" localSheetId="3">Рейтинг!#REF!</definedName>
    <definedName name="Вес5.1" localSheetId="1">#REF!</definedName>
    <definedName name="Вес5.1">#REF!</definedName>
    <definedName name="Вес5.2" localSheetId="1">#REF!</definedName>
    <definedName name="Вес5.2">#REF!</definedName>
    <definedName name="Вес5.3" localSheetId="1">#REF!</definedName>
    <definedName name="Вес5.3">#REF!</definedName>
    <definedName name="Вес5.4" localSheetId="1">#REF!</definedName>
    <definedName name="Вес5.4">#REF!</definedName>
    <definedName name="Вес5.5" localSheetId="1">#REF!</definedName>
    <definedName name="Вес5.5">#REF!</definedName>
    <definedName name="Вес5.6" localSheetId="1">#REF!</definedName>
    <definedName name="Вес5.6">#REF!</definedName>
    <definedName name="Вес6" localSheetId="0">#REF!</definedName>
    <definedName name="Вес6" localSheetId="1">#REF!</definedName>
    <definedName name="Вес6" localSheetId="2">Итог!#REF!</definedName>
    <definedName name="Вес6" localSheetId="3">Рейтинг!#REF!</definedName>
    <definedName name="Вес6">#REF!</definedName>
    <definedName name="Вес6.1" localSheetId="1">#REF!</definedName>
    <definedName name="Вес6.1">#REF!</definedName>
    <definedName name="Вес6.2" localSheetId="1">#REF!</definedName>
    <definedName name="Вес6.2">#REF!</definedName>
    <definedName name="Вес6.3" localSheetId="1">#REF!</definedName>
    <definedName name="Вес6.3">#REF!</definedName>
    <definedName name="Вес6.4" localSheetId="1">#REF!</definedName>
    <definedName name="Вес6.4">#REF!</definedName>
    <definedName name="Вес6.5" localSheetId="1">#REF!</definedName>
    <definedName name="Вес6.5">#REF!</definedName>
    <definedName name="Вес6.6" localSheetId="1">#REF!</definedName>
    <definedName name="Вес6.6">#REF!</definedName>
    <definedName name="Вес6.8" localSheetId="1">#REF!</definedName>
    <definedName name="Вес6.8">#REF!</definedName>
    <definedName name="Вес6.9" localSheetId="1">#REF!</definedName>
    <definedName name="Вес6.9">#REF!</definedName>
    <definedName name="Вес7" localSheetId="0">#REF!</definedName>
    <definedName name="Вес7" localSheetId="1">#REF!</definedName>
    <definedName name="Вес7" localSheetId="2">Итог!#REF!</definedName>
    <definedName name="Вес7" localSheetId="3">Рейтинг!#REF!</definedName>
    <definedName name="Вес7">#REF!</definedName>
    <definedName name="Вес7.1" localSheetId="1">#REF!</definedName>
    <definedName name="Вес7.1">#REF!</definedName>
    <definedName name="Вес7.2" localSheetId="1">#REF!</definedName>
    <definedName name="Вес7.2">#REF!</definedName>
    <definedName name="Вес7.3" localSheetId="1">#REF!</definedName>
    <definedName name="Вес7.3">#REF!</definedName>
    <definedName name="Вес7.4" localSheetId="1">#REF!</definedName>
    <definedName name="Вес7.4">#REF!</definedName>
    <definedName name="Вес7.5" localSheetId="1">#REF!</definedName>
    <definedName name="Вес7.5">#REF!</definedName>
    <definedName name="Вес8" localSheetId="0">#REF!</definedName>
    <definedName name="Вес8" localSheetId="1">#REF!</definedName>
    <definedName name="Вес8" localSheetId="2">Итог!#REF!</definedName>
    <definedName name="Вес8" localSheetId="3">Рейтинг!#REF!</definedName>
    <definedName name="Вес8">#REF!</definedName>
    <definedName name="Вес8.1" localSheetId="1">#REF!</definedName>
    <definedName name="Вес8.1">#REF!</definedName>
    <definedName name="Криста_Мера_12_0" localSheetId="0">'1. Реестр расходных обязательст'!$F$13:$F$34</definedName>
    <definedName name="Криста_Мера_13_0" localSheetId="0">'1. Реестр расходных обязательст'!$L$13:$L$34</definedName>
    <definedName name="Криста_Мера_14_0" localSheetId="0">'1. Реестр расходных обязательст'!$E$13:$E$34</definedName>
    <definedName name="Криста_Мера_15_0" localSheetId="0">'1. Реестр расходных обязательст'!$K$13:$K$34</definedName>
    <definedName name="Криста_Мера_15_0" localSheetId="2">Итог!$E$15:$E$36</definedName>
    <definedName name="Криста_Мера_16_0" localSheetId="2">Итог!$K$15:$K$36</definedName>
    <definedName name="Криста_Мера_17_0" localSheetId="2">Итог!$F$15:$F$36</definedName>
    <definedName name="Криста_Мера_18_0" localSheetId="2">Итог!$L$15:$L$36</definedName>
    <definedName name="Криста_Мера_28_0" localSheetId="1">'2. Обоснования бюджетных ассигн'!$F$21:$F$42</definedName>
    <definedName name="Криста_Мера_29_0" localSheetId="1">'2. Обоснования бюджетных ассигн'!$G$21:$G$42</definedName>
    <definedName name="Криста_Мера_30_0" localSheetId="1">'2. Обоснования бюджетных ассигн'!$L$21:$L$42</definedName>
    <definedName name="Криста_Мера_31_0" localSheetId="1">'2. Обоснования бюджетных ассигн'!$M$21:$M$42</definedName>
    <definedName name="Криста_Мера_32_0" localSheetId="1">'2. Обоснования бюджетных ассигн'!$R$21:$R$42</definedName>
    <definedName name="Криста_Мера_33_0" localSheetId="1">'2. Обоснования бюджетных ассигн'!$S$21:$S$42</definedName>
    <definedName name="Криста_Мера_34_0" localSheetId="1">'2. Обоснования бюджетных ассигн'!$X$21:$X$42</definedName>
    <definedName name="Криста_Мера_35_0" localSheetId="1">'2. Обоснования бюджетных ассигн'!$Y$21:$Y$42</definedName>
    <definedName name="Криста_Мера_36_0" localSheetId="1">'2. Обоснования бюджетных ассигн'!$AD$21:$AD$42</definedName>
    <definedName name="Криста_Мера_37_0" localSheetId="1">'2. Обоснования бюджетных ассигн'!$AE$21:$AE$42</definedName>
    <definedName name="Криста_Мера_38_0" localSheetId="1">'2. Обоснования бюджетных ассигн'!$AJ$21:$AJ$42</definedName>
    <definedName name="Криста_Мера_39_0" localSheetId="1">'2. Обоснования бюджетных ассигн'!$AK$21:$AK$42</definedName>
    <definedName name="Криста_Мера_40_0" localSheetId="1">'2. Обоснования бюджетных ассигн'!$AP$21:$AP$42</definedName>
    <definedName name="Криста_Мера_41_0" localSheetId="1">'2. Обоснования бюджетных ассигн'!$AQ$21:$AQ$42</definedName>
    <definedName name="Криста_Мера_42_0" localSheetId="1">'2. Обоснования бюджетных ассигн'!$AV$21:$AV$42</definedName>
    <definedName name="Криста_Мера_43_0" localSheetId="1">'2. Обоснования бюджетных ассигн'!$AW$21:$AW$42</definedName>
    <definedName name="Криста_Мера_44_0" localSheetId="1">'2. Обоснования бюджетных ассигн'!$E$21:$E$42</definedName>
    <definedName name="Криста_Мера_45_0" localSheetId="1">'2. Обоснования бюджетных ассигн'!$K$21:$K$42</definedName>
    <definedName name="Криста_Мера_46_0" localSheetId="1">'2. Обоснования бюджетных ассигн'!$Q$21:$Q$42</definedName>
    <definedName name="Криста_Мера_47_0" localSheetId="1">'2. Обоснования бюджетных ассигн'!$W$21:$W$42</definedName>
    <definedName name="Криста_Мера_48_0" localSheetId="1">'2. Обоснования бюджетных ассигн'!$AC$21:$AC$42</definedName>
    <definedName name="Криста_Мера_49_0" localSheetId="1">'2. Обоснования бюджетных ассигн'!$AI$21:$AI$42</definedName>
    <definedName name="Криста_Мера_50_0" localSheetId="1">'2. Обоснования бюджетных ассигн'!$AO$21:$AO$42</definedName>
    <definedName name="Криста_Мера_51_0" localSheetId="1">'2. Обоснования бюджетных ассигн'!$AU$21:$AU$42</definedName>
    <definedName name="Криста_Мера_6_0" localSheetId="0">'1. Реестр расходных обязательст'!$G$13:$G$34</definedName>
    <definedName name="Криста_Мера_7_0" localSheetId="0">'1. Реестр расходных обязательст'!$M$13:$M$34</definedName>
    <definedName name="Криста_Результат_11_0" localSheetId="0">'1. Реестр расходных обязательст'!$P$13:$P$34</definedName>
    <definedName name="Криста_Результат_11_0" localSheetId="2">Итог!$P$15:$P$36</definedName>
    <definedName name="Криста_Результат_2_0" localSheetId="0">'1. Реестр расходных обязательст'!$D$13:$D$34</definedName>
    <definedName name="Криста_Результат_2_0" localSheetId="2">Итог!$D$15:$D$36</definedName>
    <definedName name="Криста_Результат_25_0" localSheetId="0">'1. Реестр расходных обязательст'!$C$13:$C$34</definedName>
    <definedName name="Криста_Результат_29_0" localSheetId="3">Рейтинг!$C$8:$C$29</definedName>
    <definedName name="Криста_Результат_30_0" localSheetId="2">Итог!$C$15:$C$36</definedName>
    <definedName name="Криста_Результат_39_0" localSheetId="1">'2. Обоснования бюджетных ассигн'!$D$21:$D$42</definedName>
    <definedName name="Криста_Результат_41_0" localSheetId="1">'2. Обоснования бюджетных ассигн'!$J$21:$J$42</definedName>
    <definedName name="Криста_Результат_43_0" localSheetId="1">'2. Обоснования бюджетных ассигн'!$P$21:$P$42</definedName>
    <definedName name="Криста_Результат_45_0" localSheetId="1">'2. Обоснования бюджетных ассигн'!$V$21:$V$42</definedName>
    <definedName name="Криста_Результат_47_0" localSheetId="1">'2. Обоснования бюджетных ассигн'!$AB$21:$AB$42</definedName>
    <definedName name="Криста_Результат_49_0" localSheetId="1">'2. Обоснования бюджетных ассигн'!$AH$21:$AH$42</definedName>
    <definedName name="Криста_Результат_51_0" localSheetId="1">'2. Обоснования бюджетных ассигн'!$AN$21:$AN$42</definedName>
    <definedName name="Криста_Результат_53_0" localSheetId="1">'2. Обоснования бюджетных ассигн'!$AT$21:$AT$42</definedName>
    <definedName name="Криста_Результат_55_0" localSheetId="1">'2. Обоснования бюджетных ассигн'!$AZ$21:$AZ$42</definedName>
    <definedName name="Криста_Результат_58_0" localSheetId="1">'2. Обоснования бюджетных ассигн'!$C$21:$C$42</definedName>
    <definedName name="Криста_Результат_8_0" localSheetId="0">'1. Реестр расходных обязательст'!$J$13:$J$34</definedName>
    <definedName name="Криста_Результат_8_0" localSheetId="2">Итог!$J$15:$J$36</definedName>
    <definedName name="Криста_Свободный_13_0" localSheetId="0">'1. Реестр расходных обязательст'!$Q$13:$Q$34</definedName>
    <definedName name="Криста_Свободный_13_0" localSheetId="2">Итог!$Q$15:$Q$36</definedName>
    <definedName name="Криста_Свободный_14_0" localSheetId="0">'1. Реестр расходных обязательст'!$R$13:$R$34</definedName>
    <definedName name="Криста_Свободный_14_0" localSheetId="2">Итог!$R$15:$R$36</definedName>
    <definedName name="Криста_Свободный_18_0" localSheetId="0">'1. Реестр расходных обязательст'!$S$13:$S$34</definedName>
    <definedName name="Криста_Свободный_18_0" localSheetId="2">Итог!$S$15:$S$36</definedName>
    <definedName name="Криста_Свободный_3_0" localSheetId="0">'1. Реестр расходных обязательст'!$H$13:$H$34</definedName>
    <definedName name="Криста_Свободный_3_0" localSheetId="2">Итог!$H$15:$H$36</definedName>
    <definedName name="Криста_Свободный_31_0" localSheetId="2">Итог!$G$15:$G$36</definedName>
    <definedName name="Криста_Свободный_31_0" localSheetId="3">Рейтинг!$D$8:$D$29</definedName>
    <definedName name="Криста_Свободный_32_0" localSheetId="2">Итог!$M$15:$M$36</definedName>
    <definedName name="Криста_Свободный_4_0" localSheetId="0">'1. Реестр расходных обязательст'!$I$13:$I$34</definedName>
    <definedName name="Криста_Свободный_4_0" localSheetId="2">Итог!$I$15:$I$36</definedName>
    <definedName name="Криста_Свободный_5_0" localSheetId="0">'1. Реестр расходных обязательст'!$N$13:$N$34</definedName>
    <definedName name="Криста_Свободный_5_0" localSheetId="2">Итог!$N$15:$N$36</definedName>
    <definedName name="Криста_Свободный_52_0" localSheetId="1">'2. Обоснования бюджетных ассигн'!$H$21:$H$42</definedName>
    <definedName name="Криста_Свободный_53_0" localSheetId="1">'2. Обоснования бюджетных ассигн'!$I$21:$I$42</definedName>
    <definedName name="Криста_Свободный_54_0" localSheetId="1">'2. Обоснования бюджетных ассигн'!$N$21:$N$42</definedName>
    <definedName name="Криста_Свободный_55_0" localSheetId="1">'2. Обоснования бюджетных ассигн'!$O$21:$O$42</definedName>
    <definedName name="Криста_Свободный_56_0" localSheetId="1">'2. Обоснования бюджетных ассигн'!$T$21:$T$42</definedName>
    <definedName name="Криста_Свободный_57_0" localSheetId="1">'2. Обоснования бюджетных ассигн'!$U$21:$U$42</definedName>
    <definedName name="Криста_Свободный_58_0" localSheetId="1">'2. Обоснования бюджетных ассигн'!$Z$21:$Z$42</definedName>
    <definedName name="Криста_Свободный_59_0" localSheetId="1">'2. Обоснования бюджетных ассигн'!$AA$21:$AA$42</definedName>
    <definedName name="Криста_Свободный_6_0" localSheetId="0">'1. Реестр расходных обязательст'!$O$13:$O$34</definedName>
    <definedName name="Криста_Свободный_6_0" localSheetId="2">Итог!$O$15:$O$36</definedName>
    <definedName name="Криста_Свободный_60_0" localSheetId="1">'2. Обоснования бюджетных ассигн'!$AF$21:$AF$42</definedName>
    <definedName name="Криста_Свободный_61_0" localSheetId="1">'2. Обоснования бюджетных ассигн'!$AG$21:$AG$42</definedName>
    <definedName name="Криста_Свободный_62_0" localSheetId="1">'2. Обоснования бюджетных ассигн'!$AL$21:$AL$42</definedName>
    <definedName name="Криста_Свободный_63_0" localSheetId="1">'2. Обоснования бюджетных ассигн'!$AM$21:$AM$42</definedName>
    <definedName name="Криста_Свободный_64_0" localSheetId="1">'2. Обоснования бюджетных ассигн'!$AR$21:$AR$42</definedName>
    <definedName name="Криста_Свободный_65_0" localSheetId="1">'2. Обоснования бюджетных ассигн'!$AS$21:$AS$42</definedName>
    <definedName name="Криста_Свободный_66_0" localSheetId="1">'2. Обоснования бюджетных ассигн'!$AX$21:$AX$42</definedName>
    <definedName name="Криста_Свободный_67_0" localSheetId="1">'2. Обоснования бюджетных ассигн'!$AY$21:$AY$42</definedName>
    <definedName name="Криста_Свободный_68_0" localSheetId="1">'2. Обоснования бюджетных ассигн'!$BA$21:$BA$42</definedName>
    <definedName name="Криста_Свободный_69_0" localSheetId="1">'2. Обоснования бюджетных ассигн'!$BB$21:$BB$42</definedName>
    <definedName name="Криста_Свободный_70_0" localSheetId="1">'2. Обоснования бюджетных ассигн'!$BC$21:$BC$42</definedName>
    <definedName name="Криста_Свободный_71_0" localSheetId="1">'2. Обоснования бюджетных ассигн'!$BD$21:$BD$42</definedName>
    <definedName name="Криста_Свободный_72_0" localSheetId="1">'2. Обоснования бюджетных ассигн'!$BE$21:$BE$42</definedName>
    <definedName name="Криста_Свободный_73_0" localSheetId="1">'2. Обоснования бюджетных ассигн'!$BF$21:$BF$42</definedName>
    <definedName name="Криста_Свободный_74_0" localSheetId="1">'2. Обоснования бюджетных ассигн'!$BG$21:$BG$42</definedName>
    <definedName name="Криста_Свободный_75_0" localSheetId="1">'2. Обоснования бюджетных ассигн'!$BH$21:$BH$42</definedName>
    <definedName name="Криста_Свободный_76_0" localSheetId="1">'2. Обоснования бюджетных ассигн'!$BI$21:$BI$42</definedName>
    <definedName name="Криста_Таблица" localSheetId="0">'1. Реестр расходных обязательст'!$A$11:$S$34</definedName>
    <definedName name="Криста_Таблица" localSheetId="1">'2. Обоснования бюджетных ассигн'!$A$18:$BI$42</definedName>
    <definedName name="Криста_Таблица" localSheetId="2">Итог!$A$12:$S$36</definedName>
    <definedName name="Криста_Таблица" localSheetId="3">Рейтинг!$A$7:$D$29</definedName>
    <definedName name="ОбластьИмпорта" localSheetId="0">'1. Реестр расходных обязательст'!$C$13:$S$34</definedName>
    <definedName name="ОбластьИмпорта" localSheetId="1">'2. Обоснования бюджетных ассигн'!$C$21:$BI$42</definedName>
    <definedName name="ОбластьИмпорта" localSheetId="2">Итог!$C$15:$S$36</definedName>
    <definedName name="ОбластьИмпорта" localSheetId="3">Рейтинг!$C$8:$D$29</definedName>
    <definedName name="Р_1.3" localSheetId="1">#REF!</definedName>
    <definedName name="Р_1.3">#REF!</definedName>
    <definedName name="Р_1.5" localSheetId="1">#REF!</definedName>
    <definedName name="Р_1.5">#REF!</definedName>
    <definedName name="Р_2.3" localSheetId="1">#REF!</definedName>
    <definedName name="Р_2.3">#REF!</definedName>
    <definedName name="Р_2.4" localSheetId="1">#REF!</definedName>
    <definedName name="Р_2.4">#REF!</definedName>
    <definedName name="Р_2.9" localSheetId="1">#REF!</definedName>
    <definedName name="Р_2.9">#REF!</definedName>
    <definedName name="Р_3.1" localSheetId="1">#REF!</definedName>
    <definedName name="Р_3.1">#REF!</definedName>
    <definedName name="Р_3.4" localSheetId="1">#REF!</definedName>
    <definedName name="Р_3.4">#REF!</definedName>
  </definedNames>
  <calcPr calcId="162913"/>
</workbook>
</file>

<file path=xl/calcChain.xml><?xml version="1.0" encoding="utf-8"?>
<calcChain xmlns="http://schemas.openxmlformats.org/spreadsheetml/2006/main">
  <c r="D29" i="89" l="1"/>
  <c r="D28" i="89"/>
  <c r="D25" i="89"/>
  <c r="D24" i="89"/>
  <c r="D23" i="89"/>
  <c r="D22" i="89"/>
  <c r="D21" i="89"/>
  <c r="D20" i="89"/>
  <c r="D19" i="89"/>
  <c r="D17" i="89"/>
  <c r="D14" i="89"/>
  <c r="D11" i="89"/>
  <c r="D10" i="89"/>
  <c r="D9" i="89"/>
  <c r="D8" i="89"/>
  <c r="R36" i="82"/>
  <c r="R35" i="82"/>
  <c r="R34" i="82"/>
  <c r="R33" i="82"/>
  <c r="R32" i="82"/>
  <c r="R31" i="82"/>
  <c r="R30" i="82"/>
  <c r="R29" i="82"/>
  <c r="R28" i="82"/>
  <c r="R27" i="82"/>
  <c r="R26" i="82"/>
  <c r="R25" i="82"/>
  <c r="R24" i="82"/>
  <c r="R23" i="82"/>
  <c r="R22" i="82"/>
  <c r="R21" i="82"/>
  <c r="R20" i="82"/>
  <c r="R19" i="82"/>
  <c r="R18" i="82"/>
  <c r="R17" i="82"/>
  <c r="R16" i="82"/>
  <c r="R15" i="82"/>
  <c r="Q36" i="82"/>
  <c r="Q35" i="82"/>
  <c r="Q34" i="82"/>
  <c r="Q33" i="82"/>
  <c r="Q32" i="82"/>
  <c r="Q31" i="82"/>
  <c r="Q30" i="82"/>
  <c r="Q29" i="82"/>
  <c r="Q28" i="82"/>
  <c r="Q27" i="82"/>
  <c r="Q26" i="82"/>
  <c r="Q25" i="82"/>
  <c r="Q24" i="82"/>
  <c r="Q23" i="82"/>
  <c r="Q22" i="82"/>
  <c r="Q21" i="82"/>
  <c r="Q20" i="82"/>
  <c r="Q19" i="82"/>
  <c r="Q18" i="82"/>
  <c r="Q17" i="82"/>
  <c r="Q16" i="82"/>
  <c r="Q15" i="82"/>
  <c r="M36" i="82"/>
  <c r="M35" i="82"/>
  <c r="M34" i="82"/>
  <c r="M33" i="82"/>
  <c r="M32" i="82"/>
  <c r="M31" i="82"/>
  <c r="M30" i="82"/>
  <c r="M29" i="82"/>
  <c r="M28" i="82"/>
  <c r="M27" i="82"/>
  <c r="M26" i="82"/>
  <c r="M25" i="82"/>
  <c r="M24" i="82"/>
  <c r="M23" i="82"/>
  <c r="M22" i="82"/>
  <c r="M21" i="82"/>
  <c r="M20" i="82"/>
  <c r="M19" i="82"/>
  <c r="M18" i="82"/>
  <c r="M17" i="82"/>
  <c r="M16" i="82"/>
  <c r="M15" i="82"/>
  <c r="G36" i="82"/>
  <c r="G35" i="82"/>
  <c r="G34" i="82"/>
  <c r="G33" i="82"/>
  <c r="G32" i="82"/>
  <c r="G31" i="82"/>
  <c r="G30" i="82"/>
  <c r="G29" i="82"/>
  <c r="G28" i="82"/>
  <c r="G27" i="82"/>
  <c r="G26" i="82"/>
  <c r="G25" i="82"/>
  <c r="G24" i="82"/>
  <c r="G23" i="82"/>
  <c r="G22" i="82"/>
  <c r="G21" i="82"/>
  <c r="G20" i="82"/>
  <c r="G19" i="82"/>
  <c r="G18" i="82"/>
  <c r="G17" i="82"/>
  <c r="G16" i="82"/>
  <c r="G15" i="82"/>
  <c r="D36" i="82"/>
  <c r="D35" i="82"/>
  <c r="D34" i="82"/>
  <c r="D33" i="82"/>
  <c r="D32" i="82"/>
  <c r="D31" i="82"/>
  <c r="D30" i="82"/>
  <c r="D29" i="82"/>
  <c r="D28" i="82"/>
  <c r="D27" i="82"/>
  <c r="D26" i="82"/>
  <c r="D25" i="82"/>
  <c r="D24" i="82"/>
  <c r="D23" i="82"/>
  <c r="D22" i="82"/>
  <c r="D21" i="82"/>
  <c r="D20" i="82"/>
  <c r="D19" i="82"/>
  <c r="D18" i="82"/>
  <c r="D17" i="82"/>
  <c r="D16" i="82"/>
  <c r="D15" i="82"/>
  <c r="BH42" i="90"/>
  <c r="BH41" i="90"/>
  <c r="BH40" i="90"/>
  <c r="BH39" i="90"/>
  <c r="BH38" i="90"/>
  <c r="BH37" i="90"/>
  <c r="BH36" i="90"/>
  <c r="BH35" i="90"/>
  <c r="BH34" i="90"/>
  <c r="BH33" i="90"/>
  <c r="BH32" i="90"/>
  <c r="BH31" i="90"/>
  <c r="BH30" i="90"/>
  <c r="BH29" i="90"/>
  <c r="BH28" i="90"/>
  <c r="BH27" i="90"/>
  <c r="BH26" i="90"/>
  <c r="BH25" i="90"/>
  <c r="BH24" i="90"/>
  <c r="BH23" i="90"/>
  <c r="BH22" i="90"/>
  <c r="BH21" i="90"/>
  <c r="BG42" i="90"/>
  <c r="BG41" i="90"/>
  <c r="BG40" i="90"/>
  <c r="BG39" i="90"/>
  <c r="BG38" i="90"/>
  <c r="BG37" i="90"/>
  <c r="BG36" i="90"/>
  <c r="BG35" i="90"/>
  <c r="BG34" i="90"/>
  <c r="BG33" i="90"/>
  <c r="BG32" i="90"/>
  <c r="BG31" i="90"/>
  <c r="BG30" i="90"/>
  <c r="BG29" i="90"/>
  <c r="BG28" i="90"/>
  <c r="BG27" i="90"/>
  <c r="BG26" i="90"/>
  <c r="BG25" i="90"/>
  <c r="BG24" i="90"/>
  <c r="BG23" i="90"/>
  <c r="BG22" i="90"/>
  <c r="BG21" i="90"/>
  <c r="BF42" i="90"/>
  <c r="BF41" i="90"/>
  <c r="BF40" i="90"/>
  <c r="BF39" i="90"/>
  <c r="BF38" i="90"/>
  <c r="BF37" i="90"/>
  <c r="BF36" i="90"/>
  <c r="BF35" i="90"/>
  <c r="BF34" i="90"/>
  <c r="BF33" i="90"/>
  <c r="BF32" i="90"/>
  <c r="BF31" i="90"/>
  <c r="BF30" i="90"/>
  <c r="BF29" i="90"/>
  <c r="BF28" i="90"/>
  <c r="BF27" i="90"/>
  <c r="BF26" i="90"/>
  <c r="BF25" i="90"/>
  <c r="BF24" i="90"/>
  <c r="BF23" i="90"/>
  <c r="BF22" i="90"/>
  <c r="BF21" i="90"/>
  <c r="BE42" i="90"/>
  <c r="BE41" i="90"/>
  <c r="BE40" i="90"/>
  <c r="BE39" i="90"/>
  <c r="BE38" i="90"/>
  <c r="BE37" i="90"/>
  <c r="BE36" i="90"/>
  <c r="BE35" i="90"/>
  <c r="BE34" i="90"/>
  <c r="BE33" i="90"/>
  <c r="BE32" i="90"/>
  <c r="BE31" i="90"/>
  <c r="BE30" i="90"/>
  <c r="BE29" i="90"/>
  <c r="BE28" i="90"/>
  <c r="BE27" i="90"/>
  <c r="BE26" i="90"/>
  <c r="BE25" i="90"/>
  <c r="BE24" i="90"/>
  <c r="BE23" i="90"/>
  <c r="BE22" i="90"/>
  <c r="BE21" i="90"/>
  <c r="BD42" i="90"/>
  <c r="BD41" i="90"/>
  <c r="BD40" i="90"/>
  <c r="BD39" i="90"/>
  <c r="BD38" i="90"/>
  <c r="BD37" i="90"/>
  <c r="BD36" i="90"/>
  <c r="BD35" i="90"/>
  <c r="BD34" i="90"/>
  <c r="BD33" i="90"/>
  <c r="BD32" i="90"/>
  <c r="BD31" i="90"/>
  <c r="BD30" i="90"/>
  <c r="BD29" i="90"/>
  <c r="BD28" i="90"/>
  <c r="BD27" i="90"/>
  <c r="BD26" i="90"/>
  <c r="BD25" i="90"/>
  <c r="BD24" i="90"/>
  <c r="BD23" i="90"/>
  <c r="BD22" i="90"/>
  <c r="BD21" i="90"/>
  <c r="BC42" i="90"/>
  <c r="BC41" i="90"/>
  <c r="BC40" i="90"/>
  <c r="BC39" i="90"/>
  <c r="BC38" i="90"/>
  <c r="BC37" i="90"/>
  <c r="BC36" i="90"/>
  <c r="BC35" i="90"/>
  <c r="BC34" i="90"/>
  <c r="BC33" i="90"/>
  <c r="BC32" i="90"/>
  <c r="BC31" i="90"/>
  <c r="BC30" i="90"/>
  <c r="BC29" i="90"/>
  <c r="BC28" i="90"/>
  <c r="BC27" i="90"/>
  <c r="BC26" i="90"/>
  <c r="BC25" i="90"/>
  <c r="BC24" i="90"/>
  <c r="BC23" i="90"/>
  <c r="BC22" i="90"/>
  <c r="BC21" i="90"/>
  <c r="BB42" i="90"/>
  <c r="BB41" i="90"/>
  <c r="BB40" i="90"/>
  <c r="BB39" i="90"/>
  <c r="BB38" i="90"/>
  <c r="BB37" i="90"/>
  <c r="BB36" i="90"/>
  <c r="BB35" i="90"/>
  <c r="BB34" i="90"/>
  <c r="BB33" i="90"/>
  <c r="BB32" i="90"/>
  <c r="BB31" i="90"/>
  <c r="BB30" i="90"/>
  <c r="BB29" i="90"/>
  <c r="BB28" i="90"/>
  <c r="BB27" i="90"/>
  <c r="BB26" i="90"/>
  <c r="BB25" i="90"/>
  <c r="BB24" i="90"/>
  <c r="BB23" i="90"/>
  <c r="BB22" i="90"/>
  <c r="BB21" i="90"/>
  <c r="BA42" i="90"/>
  <c r="BA41" i="90"/>
  <c r="BA40" i="90"/>
  <c r="BA39" i="90"/>
  <c r="BA38" i="90"/>
  <c r="BA37" i="90"/>
  <c r="BA36" i="90"/>
  <c r="BA35" i="90"/>
  <c r="BA34" i="90"/>
  <c r="BA33" i="90"/>
  <c r="BA32" i="90"/>
  <c r="BA31" i="90"/>
  <c r="BA30" i="90"/>
  <c r="BA29" i="90"/>
  <c r="BA28" i="90"/>
  <c r="BA27" i="90"/>
  <c r="BA26" i="90"/>
  <c r="BA25" i="90"/>
  <c r="BA24" i="90"/>
  <c r="BA23" i="90"/>
  <c r="BA22" i="90"/>
  <c r="BA21" i="90"/>
  <c r="D42" i="90"/>
  <c r="D41" i="90"/>
  <c r="D40" i="90"/>
  <c r="D39" i="90"/>
  <c r="D38" i="90"/>
  <c r="D37" i="90"/>
  <c r="D36" i="90"/>
  <c r="D35" i="90"/>
  <c r="D34" i="90"/>
  <c r="D33" i="90"/>
  <c r="D32" i="90"/>
  <c r="D31" i="90"/>
  <c r="D30" i="90"/>
  <c r="D29" i="90"/>
  <c r="D28" i="90"/>
  <c r="D27" i="90"/>
  <c r="D26" i="90"/>
  <c r="D25" i="90"/>
  <c r="D24" i="90"/>
  <c r="D23" i="90"/>
  <c r="D22" i="90"/>
  <c r="D21" i="90"/>
  <c r="R34" i="87"/>
  <c r="R33" i="87"/>
  <c r="R32" i="87"/>
  <c r="R31" i="87"/>
  <c r="R30" i="87"/>
  <c r="R29" i="87"/>
  <c r="R28" i="87"/>
  <c r="R27" i="87"/>
  <c r="R26" i="87"/>
  <c r="R25" i="87"/>
  <c r="R24" i="87"/>
  <c r="R23" i="87"/>
  <c r="R22" i="87"/>
  <c r="R21" i="87"/>
  <c r="R20" i="87"/>
  <c r="R19" i="87"/>
  <c r="R18" i="87"/>
  <c r="R17" i="87"/>
  <c r="R16" i="87"/>
  <c r="R15" i="87"/>
  <c r="R14" i="87"/>
  <c r="R13" i="87"/>
  <c r="Q34" i="87"/>
  <c r="S34" i="87" s="1"/>
  <c r="H34" i="87" s="1"/>
  <c r="I34" i="87" s="1"/>
  <c r="J34" i="87" s="1"/>
  <c r="Q33" i="87"/>
  <c r="Q32" i="87"/>
  <c r="Q31" i="87"/>
  <c r="Q30" i="87"/>
  <c r="Q29" i="87"/>
  <c r="Q28" i="87"/>
  <c r="Q27" i="87"/>
  <c r="Q26" i="87"/>
  <c r="Q25" i="87"/>
  <c r="Q24" i="87"/>
  <c r="Q23" i="87"/>
  <c r="Q22" i="87"/>
  <c r="Q21" i="87"/>
  <c r="Q20" i="87"/>
  <c r="Q19" i="87"/>
  <c r="Q18" i="87"/>
  <c r="Q17" i="87"/>
  <c r="Q16" i="87"/>
  <c r="Q15" i="87"/>
  <c r="Q14" i="87"/>
  <c r="Q13" i="87"/>
  <c r="D34" i="87"/>
  <c r="D33" i="87"/>
  <c r="D32" i="87"/>
  <c r="D31" i="87"/>
  <c r="D30" i="87"/>
  <c r="D29" i="87"/>
  <c r="D28" i="87"/>
  <c r="D27" i="87"/>
  <c r="D26" i="87"/>
  <c r="D25" i="87"/>
  <c r="D24" i="87"/>
  <c r="D23" i="87"/>
  <c r="D22" i="87"/>
  <c r="D21" i="87"/>
  <c r="D20" i="87"/>
  <c r="D19" i="87"/>
  <c r="D18" i="87"/>
  <c r="D17" i="87"/>
  <c r="D16" i="87"/>
  <c r="D15" i="87"/>
  <c r="D14" i="87"/>
  <c r="D13" i="87"/>
  <c r="S14" i="87" l="1"/>
  <c r="S22" i="87"/>
  <c r="S13" i="87"/>
  <c r="H13" i="87" s="1"/>
  <c r="I13" i="87" s="1"/>
  <c r="J13" i="87" s="1"/>
  <c r="C13" i="87" s="1"/>
  <c r="S25" i="82"/>
  <c r="S21" i="82"/>
  <c r="H21" i="82" s="1"/>
  <c r="S30" i="82"/>
  <c r="S16" i="82"/>
  <c r="N16" i="82" s="1"/>
  <c r="O16" i="82" s="1"/>
  <c r="P16" i="82" s="1"/>
  <c r="S24" i="82"/>
  <c r="H24" i="82" s="1"/>
  <c r="S32" i="82"/>
  <c r="S17" i="82"/>
  <c r="H17" i="82" s="1"/>
  <c r="S33" i="82"/>
  <c r="H33" i="82" s="1"/>
  <c r="I33" i="82" s="1"/>
  <c r="J33" i="82" s="1"/>
  <c r="S34" i="82"/>
  <c r="H34" i="82" s="1"/>
  <c r="I34" i="82" s="1"/>
  <c r="J34" i="82" s="1"/>
  <c r="N21" i="82"/>
  <c r="O21" i="82" s="1"/>
  <c r="P21" i="82" s="1"/>
  <c r="S36" i="82"/>
  <c r="H36" i="82" s="1"/>
  <c r="I36" i="82" s="1"/>
  <c r="J36" i="82" s="1"/>
  <c r="S23" i="82"/>
  <c r="H23" i="82" s="1"/>
  <c r="I23" i="82" s="1"/>
  <c r="J23" i="82" s="1"/>
  <c r="S31" i="82"/>
  <c r="N31" i="82" s="1"/>
  <c r="O31" i="82" s="1"/>
  <c r="P31" i="82" s="1"/>
  <c r="S35" i="82"/>
  <c r="S29" i="82"/>
  <c r="S28" i="82"/>
  <c r="S27" i="82"/>
  <c r="S26" i="82"/>
  <c r="H25" i="82"/>
  <c r="I25" i="82" s="1"/>
  <c r="J25" i="82" s="1"/>
  <c r="N25" i="82"/>
  <c r="O25" i="82" s="1"/>
  <c r="P25" i="82" s="1"/>
  <c r="N24" i="82"/>
  <c r="O24" i="82" s="1"/>
  <c r="P24" i="82" s="1"/>
  <c r="I24" i="82"/>
  <c r="J24" i="82" s="1"/>
  <c r="C24" i="82" s="1"/>
  <c r="S22" i="82"/>
  <c r="I21" i="82"/>
  <c r="J21" i="82" s="1"/>
  <c r="S20" i="82"/>
  <c r="S19" i="82"/>
  <c r="S18" i="82"/>
  <c r="N17" i="82"/>
  <c r="O17" i="82" s="1"/>
  <c r="P17" i="82" s="1"/>
  <c r="I17" i="82"/>
  <c r="J17" i="82" s="1"/>
  <c r="S15" i="82"/>
  <c r="BI42" i="90"/>
  <c r="BI41" i="90"/>
  <c r="BI40" i="90"/>
  <c r="AX40" i="90" s="1"/>
  <c r="AY40" i="90" s="1"/>
  <c r="AZ40" i="90" s="1"/>
  <c r="T40" i="90"/>
  <c r="U40" i="90" s="1"/>
  <c r="V40" i="90" s="1"/>
  <c r="BI39" i="90"/>
  <c r="BI38" i="90"/>
  <c r="H38" i="90" s="1"/>
  <c r="I38" i="90" s="1"/>
  <c r="J38" i="90" s="1"/>
  <c r="BI37" i="90"/>
  <c r="AX37" i="90" s="1"/>
  <c r="AY37" i="90" s="1"/>
  <c r="AZ37" i="90" s="1"/>
  <c r="BI36" i="90"/>
  <c r="AX36" i="90" s="1"/>
  <c r="AY36" i="90" s="1"/>
  <c r="AZ36" i="90" s="1"/>
  <c r="BI35" i="90"/>
  <c r="H35" i="90" s="1"/>
  <c r="I35" i="90" s="1"/>
  <c r="J35" i="90" s="1"/>
  <c r="N35" i="90"/>
  <c r="O35" i="90" s="1"/>
  <c r="P35" i="90" s="1"/>
  <c r="BI34" i="90"/>
  <c r="BI33" i="90"/>
  <c r="BI32" i="90"/>
  <c r="T32" i="90" s="1"/>
  <c r="U32" i="90" s="1"/>
  <c r="V32" i="90" s="1"/>
  <c r="BI31" i="90"/>
  <c r="N31" i="90" s="1"/>
  <c r="O31" i="90" s="1"/>
  <c r="P31" i="90" s="1"/>
  <c r="BI30" i="90"/>
  <c r="N30" i="90" s="1"/>
  <c r="O30" i="90" s="1"/>
  <c r="P30" i="90" s="1"/>
  <c r="H30" i="90"/>
  <c r="I30" i="90" s="1"/>
  <c r="J30" i="90" s="1"/>
  <c r="BI29" i="90"/>
  <c r="BI28" i="90"/>
  <c r="AX28" i="90" s="1"/>
  <c r="AY28" i="90" s="1"/>
  <c r="AZ28" i="90" s="1"/>
  <c r="BI27" i="90"/>
  <c r="N27" i="90" s="1"/>
  <c r="O27" i="90" s="1"/>
  <c r="P27" i="90" s="1"/>
  <c r="BI26" i="90"/>
  <c r="BI25" i="90"/>
  <c r="BI24" i="90"/>
  <c r="T24" i="90" s="1"/>
  <c r="U24" i="90" s="1"/>
  <c r="V24" i="90" s="1"/>
  <c r="N24" i="90"/>
  <c r="O24" i="90" s="1"/>
  <c r="P24" i="90" s="1"/>
  <c r="BI23" i="90"/>
  <c r="H23" i="90" s="1"/>
  <c r="I23" i="90" s="1"/>
  <c r="J23" i="90" s="1"/>
  <c r="N23" i="90"/>
  <c r="O23" i="90" s="1"/>
  <c r="P23" i="90" s="1"/>
  <c r="BI22" i="90"/>
  <c r="AX22" i="90" s="1"/>
  <c r="AY22" i="90" s="1"/>
  <c r="AZ22" i="90" s="1"/>
  <c r="H22" i="90"/>
  <c r="I22" i="90" s="1"/>
  <c r="J22" i="90" s="1"/>
  <c r="BI21" i="90"/>
  <c r="AX21" i="90" s="1"/>
  <c r="AY21" i="90" s="1"/>
  <c r="AZ21" i="90" s="1"/>
  <c r="T21" i="90"/>
  <c r="U21" i="90" s="1"/>
  <c r="V21" i="90" s="1"/>
  <c r="S19" i="87"/>
  <c r="H19" i="87" s="1"/>
  <c r="I19" i="87" s="1"/>
  <c r="J19" i="87" s="1"/>
  <c r="S20" i="87"/>
  <c r="H20" i="87" s="1"/>
  <c r="I20" i="87" s="1"/>
  <c r="J20" i="87" s="1"/>
  <c r="N34" i="87"/>
  <c r="O34" i="87" s="1"/>
  <c r="P34" i="87" s="1"/>
  <c r="S23" i="87"/>
  <c r="H23" i="87" s="1"/>
  <c r="I23" i="87" s="1"/>
  <c r="J23" i="87" s="1"/>
  <c r="S31" i="87"/>
  <c r="H31" i="87" s="1"/>
  <c r="I31" i="87" s="1"/>
  <c r="J31" i="87" s="1"/>
  <c r="N13" i="87"/>
  <c r="O13" i="87" s="1"/>
  <c r="P13" i="87" s="1"/>
  <c r="N31" i="87"/>
  <c r="O31" i="87" s="1"/>
  <c r="P31" i="87" s="1"/>
  <c r="S21" i="87"/>
  <c r="N21" i="87" s="1"/>
  <c r="O21" i="87" s="1"/>
  <c r="P21" i="87" s="1"/>
  <c r="S29" i="87"/>
  <c r="N29" i="87" s="1"/>
  <c r="O29" i="87" s="1"/>
  <c r="P29" i="87" s="1"/>
  <c r="C34" i="87"/>
  <c r="S33" i="87"/>
  <c r="S32" i="87"/>
  <c r="S30" i="87"/>
  <c r="S28" i="87"/>
  <c r="S27" i="87"/>
  <c r="S26" i="87"/>
  <c r="S25" i="87"/>
  <c r="S24" i="87"/>
  <c r="H22" i="87"/>
  <c r="I22" i="87" s="1"/>
  <c r="J22" i="87" s="1"/>
  <c r="N22" i="87"/>
  <c r="O22" i="87" s="1"/>
  <c r="P22" i="87" s="1"/>
  <c r="H21" i="87"/>
  <c r="I21" i="87" s="1"/>
  <c r="J21" i="87" s="1"/>
  <c r="N19" i="87"/>
  <c r="O19" i="87" s="1"/>
  <c r="P19" i="87" s="1"/>
  <c r="C19" i="87" s="1"/>
  <c r="S18" i="87"/>
  <c r="S17" i="87"/>
  <c r="S16" i="87"/>
  <c r="S15" i="87"/>
  <c r="N14" i="87"/>
  <c r="O14" i="87" s="1"/>
  <c r="P14" i="87" s="1"/>
  <c r="H14" i="87"/>
  <c r="I14" i="87" s="1"/>
  <c r="J14" i="87" s="1"/>
  <c r="N20" i="87" l="1"/>
  <c r="O20" i="87" s="1"/>
  <c r="P20" i="87" s="1"/>
  <c r="C20" i="87" s="1"/>
  <c r="N23" i="87"/>
  <c r="O23" i="87" s="1"/>
  <c r="P23" i="87" s="1"/>
  <c r="C23" i="87" s="1"/>
  <c r="C21" i="87"/>
  <c r="C31" i="87"/>
  <c r="C17" i="82"/>
  <c r="H29" i="87"/>
  <c r="I29" i="87" s="1"/>
  <c r="J29" i="87" s="1"/>
  <c r="H31" i="82"/>
  <c r="I31" i="82" s="1"/>
  <c r="J31" i="82" s="1"/>
  <c r="C31" i="82" s="1"/>
  <c r="H32" i="82"/>
  <c r="I32" i="82" s="1"/>
  <c r="J32" i="82" s="1"/>
  <c r="N32" i="82"/>
  <c r="O32" i="82" s="1"/>
  <c r="P32" i="82" s="1"/>
  <c r="C21" i="82"/>
  <c r="N34" i="82"/>
  <c r="O34" i="82" s="1"/>
  <c r="P34" i="82" s="1"/>
  <c r="C34" i="82" s="1"/>
  <c r="H16" i="82"/>
  <c r="I16" i="82" s="1"/>
  <c r="J16" i="82" s="1"/>
  <c r="C16" i="82" s="1"/>
  <c r="H30" i="82"/>
  <c r="I30" i="82" s="1"/>
  <c r="J30" i="82" s="1"/>
  <c r="C30" i="82" s="1"/>
  <c r="N30" i="82"/>
  <c r="O30" i="82" s="1"/>
  <c r="P30" i="82" s="1"/>
  <c r="N33" i="82"/>
  <c r="O33" i="82" s="1"/>
  <c r="P33" i="82" s="1"/>
  <c r="C33" i="82" s="1"/>
  <c r="N23" i="82"/>
  <c r="O23" i="82" s="1"/>
  <c r="P23" i="82" s="1"/>
  <c r="C23" i="82" s="1"/>
  <c r="N36" i="82"/>
  <c r="O36" i="82" s="1"/>
  <c r="P36" i="82" s="1"/>
  <c r="C36" i="82" s="1"/>
  <c r="H35" i="82"/>
  <c r="I35" i="82" s="1"/>
  <c r="J35" i="82" s="1"/>
  <c r="N35" i="82"/>
  <c r="O35" i="82" s="1"/>
  <c r="P35" i="82" s="1"/>
  <c r="H29" i="82"/>
  <c r="I29" i="82" s="1"/>
  <c r="J29" i="82" s="1"/>
  <c r="N29" i="82"/>
  <c r="O29" i="82" s="1"/>
  <c r="P29" i="82" s="1"/>
  <c r="H28" i="82"/>
  <c r="I28" i="82" s="1"/>
  <c r="J28" i="82" s="1"/>
  <c r="N28" i="82"/>
  <c r="O28" i="82" s="1"/>
  <c r="P28" i="82" s="1"/>
  <c r="H27" i="82"/>
  <c r="I27" i="82" s="1"/>
  <c r="J27" i="82" s="1"/>
  <c r="N27" i="82"/>
  <c r="O27" i="82" s="1"/>
  <c r="P27" i="82" s="1"/>
  <c r="H26" i="82"/>
  <c r="I26" i="82" s="1"/>
  <c r="J26" i="82" s="1"/>
  <c r="N26" i="82"/>
  <c r="O26" i="82" s="1"/>
  <c r="P26" i="82" s="1"/>
  <c r="C25" i="82"/>
  <c r="H22" i="82"/>
  <c r="I22" i="82" s="1"/>
  <c r="J22" i="82" s="1"/>
  <c r="N22" i="82"/>
  <c r="O22" i="82" s="1"/>
  <c r="P22" i="82" s="1"/>
  <c r="H20" i="82"/>
  <c r="I20" i="82" s="1"/>
  <c r="J20" i="82" s="1"/>
  <c r="N20" i="82"/>
  <c r="O20" i="82" s="1"/>
  <c r="P20" i="82" s="1"/>
  <c r="H19" i="82"/>
  <c r="I19" i="82" s="1"/>
  <c r="J19" i="82" s="1"/>
  <c r="N19" i="82"/>
  <c r="O19" i="82" s="1"/>
  <c r="P19" i="82" s="1"/>
  <c r="H18" i="82"/>
  <c r="I18" i="82" s="1"/>
  <c r="J18" i="82" s="1"/>
  <c r="N18" i="82"/>
  <c r="O18" i="82" s="1"/>
  <c r="P18" i="82" s="1"/>
  <c r="H15" i="82"/>
  <c r="I15" i="82" s="1"/>
  <c r="J15" i="82" s="1"/>
  <c r="N15" i="82"/>
  <c r="O15" i="82" s="1"/>
  <c r="P15" i="82" s="1"/>
  <c r="H27" i="90"/>
  <c r="I27" i="90" s="1"/>
  <c r="J27" i="90" s="1"/>
  <c r="H31" i="90"/>
  <c r="I31" i="90" s="1"/>
  <c r="J31" i="90" s="1"/>
  <c r="T37" i="90"/>
  <c r="U37" i="90" s="1"/>
  <c r="V37" i="90" s="1"/>
  <c r="N36" i="90"/>
  <c r="O36" i="90" s="1"/>
  <c r="P36" i="90" s="1"/>
  <c r="N40" i="90"/>
  <c r="O40" i="90" s="1"/>
  <c r="P40" i="90" s="1"/>
  <c r="N32" i="90"/>
  <c r="O32" i="90" s="1"/>
  <c r="P32" i="90" s="1"/>
  <c r="H36" i="90"/>
  <c r="I36" i="90" s="1"/>
  <c r="J36" i="90" s="1"/>
  <c r="Z40" i="90"/>
  <c r="AA40" i="90" s="1"/>
  <c r="AB40" i="90" s="1"/>
  <c r="T36" i="90"/>
  <c r="U36" i="90" s="1"/>
  <c r="V36" i="90" s="1"/>
  <c r="H28" i="90"/>
  <c r="I28" i="90" s="1"/>
  <c r="J28" i="90" s="1"/>
  <c r="T28" i="90"/>
  <c r="U28" i="90" s="1"/>
  <c r="V28" i="90" s="1"/>
  <c r="N38" i="90"/>
  <c r="O38" i="90" s="1"/>
  <c r="P38" i="90" s="1"/>
  <c r="N22" i="90"/>
  <c r="O22" i="90" s="1"/>
  <c r="P22" i="90" s="1"/>
  <c r="N28" i="90"/>
  <c r="O28" i="90" s="1"/>
  <c r="P28" i="90" s="1"/>
  <c r="AR42" i="90"/>
  <c r="AS42" i="90" s="1"/>
  <c r="AT42" i="90" s="1"/>
  <c r="AX42" i="90"/>
  <c r="AY42" i="90" s="1"/>
  <c r="AZ42" i="90" s="1"/>
  <c r="AF42" i="90"/>
  <c r="AG42" i="90" s="1"/>
  <c r="AH42" i="90" s="1"/>
  <c r="AL42" i="90"/>
  <c r="AM42" i="90" s="1"/>
  <c r="AN42" i="90" s="1"/>
  <c r="T42" i="90"/>
  <c r="U42" i="90" s="1"/>
  <c r="V42" i="90" s="1"/>
  <c r="Z42" i="90"/>
  <c r="AA42" i="90" s="1"/>
  <c r="AB42" i="90" s="1"/>
  <c r="H42" i="90"/>
  <c r="I42" i="90" s="1"/>
  <c r="J42" i="90" s="1"/>
  <c r="N42" i="90"/>
  <c r="O42" i="90" s="1"/>
  <c r="P42" i="90" s="1"/>
  <c r="AR41" i="90"/>
  <c r="AS41" i="90" s="1"/>
  <c r="AT41" i="90" s="1"/>
  <c r="AX41" i="90"/>
  <c r="AY41" i="90" s="1"/>
  <c r="AZ41" i="90" s="1"/>
  <c r="AF41" i="90"/>
  <c r="AG41" i="90" s="1"/>
  <c r="AH41" i="90" s="1"/>
  <c r="AL41" i="90"/>
  <c r="AM41" i="90" s="1"/>
  <c r="AN41" i="90" s="1"/>
  <c r="T41" i="90"/>
  <c r="U41" i="90" s="1"/>
  <c r="V41" i="90" s="1"/>
  <c r="Z41" i="90"/>
  <c r="AA41" i="90" s="1"/>
  <c r="AB41" i="90" s="1"/>
  <c r="H41" i="90"/>
  <c r="I41" i="90" s="1"/>
  <c r="J41" i="90" s="1"/>
  <c r="N41" i="90"/>
  <c r="O41" i="90" s="1"/>
  <c r="P41" i="90" s="1"/>
  <c r="AL40" i="90"/>
  <c r="AM40" i="90" s="1"/>
  <c r="AN40" i="90" s="1"/>
  <c r="AR40" i="90"/>
  <c r="AS40" i="90" s="1"/>
  <c r="AT40" i="90" s="1"/>
  <c r="H40" i="90"/>
  <c r="I40" i="90" s="1"/>
  <c r="J40" i="90" s="1"/>
  <c r="AF40" i="90"/>
  <c r="AG40" i="90" s="1"/>
  <c r="AH40" i="90" s="1"/>
  <c r="AR39" i="90"/>
  <c r="AS39" i="90" s="1"/>
  <c r="AT39" i="90" s="1"/>
  <c r="AX39" i="90"/>
  <c r="AY39" i="90" s="1"/>
  <c r="AZ39" i="90" s="1"/>
  <c r="AF39" i="90"/>
  <c r="AG39" i="90" s="1"/>
  <c r="AH39" i="90" s="1"/>
  <c r="AL39" i="90"/>
  <c r="AM39" i="90" s="1"/>
  <c r="AN39" i="90" s="1"/>
  <c r="T39" i="90"/>
  <c r="U39" i="90" s="1"/>
  <c r="V39" i="90" s="1"/>
  <c r="Z39" i="90"/>
  <c r="AA39" i="90" s="1"/>
  <c r="AB39" i="90" s="1"/>
  <c r="H39" i="90"/>
  <c r="I39" i="90" s="1"/>
  <c r="J39" i="90" s="1"/>
  <c r="N39" i="90"/>
  <c r="O39" i="90" s="1"/>
  <c r="P39" i="90" s="1"/>
  <c r="AR38" i="90"/>
  <c r="AS38" i="90" s="1"/>
  <c r="AT38" i="90" s="1"/>
  <c r="AX38" i="90"/>
  <c r="AY38" i="90" s="1"/>
  <c r="AZ38" i="90" s="1"/>
  <c r="AF38" i="90"/>
  <c r="AG38" i="90" s="1"/>
  <c r="AH38" i="90" s="1"/>
  <c r="AL38" i="90"/>
  <c r="AM38" i="90" s="1"/>
  <c r="AN38" i="90" s="1"/>
  <c r="T38" i="90"/>
  <c r="U38" i="90" s="1"/>
  <c r="V38" i="90" s="1"/>
  <c r="Z38" i="90"/>
  <c r="AA38" i="90" s="1"/>
  <c r="AB38" i="90" s="1"/>
  <c r="AL37" i="90"/>
  <c r="AM37" i="90" s="1"/>
  <c r="AN37" i="90" s="1"/>
  <c r="AR37" i="90"/>
  <c r="AS37" i="90" s="1"/>
  <c r="AT37" i="90" s="1"/>
  <c r="H37" i="90"/>
  <c r="I37" i="90" s="1"/>
  <c r="J37" i="90" s="1"/>
  <c r="N37" i="90"/>
  <c r="O37" i="90" s="1"/>
  <c r="P37" i="90" s="1"/>
  <c r="Z37" i="90"/>
  <c r="AA37" i="90" s="1"/>
  <c r="AB37" i="90" s="1"/>
  <c r="AF37" i="90"/>
  <c r="AG37" i="90" s="1"/>
  <c r="AH37" i="90" s="1"/>
  <c r="AL36" i="90"/>
  <c r="AM36" i="90" s="1"/>
  <c r="AN36" i="90" s="1"/>
  <c r="AR36" i="90"/>
  <c r="AS36" i="90" s="1"/>
  <c r="AT36" i="90" s="1"/>
  <c r="Z36" i="90"/>
  <c r="AA36" i="90" s="1"/>
  <c r="AB36" i="90" s="1"/>
  <c r="AF36" i="90"/>
  <c r="AG36" i="90" s="1"/>
  <c r="AH36" i="90" s="1"/>
  <c r="AR35" i="90"/>
  <c r="AS35" i="90" s="1"/>
  <c r="AT35" i="90" s="1"/>
  <c r="AX35" i="90"/>
  <c r="AY35" i="90" s="1"/>
  <c r="AZ35" i="90" s="1"/>
  <c r="AF35" i="90"/>
  <c r="AG35" i="90" s="1"/>
  <c r="AH35" i="90" s="1"/>
  <c r="AL35" i="90"/>
  <c r="AM35" i="90" s="1"/>
  <c r="AN35" i="90" s="1"/>
  <c r="T35" i="90"/>
  <c r="U35" i="90" s="1"/>
  <c r="V35" i="90" s="1"/>
  <c r="Z35" i="90"/>
  <c r="AA35" i="90" s="1"/>
  <c r="AB35" i="90" s="1"/>
  <c r="AR34" i="90"/>
  <c r="AS34" i="90" s="1"/>
  <c r="AT34" i="90" s="1"/>
  <c r="AX34" i="90"/>
  <c r="AY34" i="90" s="1"/>
  <c r="AZ34" i="90" s="1"/>
  <c r="AF34" i="90"/>
  <c r="AG34" i="90" s="1"/>
  <c r="AH34" i="90" s="1"/>
  <c r="AL34" i="90"/>
  <c r="AM34" i="90" s="1"/>
  <c r="AN34" i="90" s="1"/>
  <c r="T34" i="90"/>
  <c r="U34" i="90" s="1"/>
  <c r="V34" i="90" s="1"/>
  <c r="Z34" i="90"/>
  <c r="AA34" i="90" s="1"/>
  <c r="AB34" i="90" s="1"/>
  <c r="H34" i="90"/>
  <c r="I34" i="90" s="1"/>
  <c r="J34" i="90" s="1"/>
  <c r="N34" i="90"/>
  <c r="O34" i="90" s="1"/>
  <c r="P34" i="90" s="1"/>
  <c r="AR33" i="90"/>
  <c r="AS33" i="90" s="1"/>
  <c r="AT33" i="90" s="1"/>
  <c r="AX33" i="90"/>
  <c r="AY33" i="90" s="1"/>
  <c r="AZ33" i="90" s="1"/>
  <c r="AF33" i="90"/>
  <c r="AG33" i="90" s="1"/>
  <c r="AH33" i="90" s="1"/>
  <c r="AL33" i="90"/>
  <c r="AM33" i="90" s="1"/>
  <c r="AN33" i="90" s="1"/>
  <c r="T33" i="90"/>
  <c r="U33" i="90" s="1"/>
  <c r="V33" i="90" s="1"/>
  <c r="Z33" i="90"/>
  <c r="AA33" i="90" s="1"/>
  <c r="AB33" i="90" s="1"/>
  <c r="H33" i="90"/>
  <c r="I33" i="90" s="1"/>
  <c r="J33" i="90" s="1"/>
  <c r="N33" i="90"/>
  <c r="O33" i="90" s="1"/>
  <c r="P33" i="90" s="1"/>
  <c r="AR32" i="90"/>
  <c r="AS32" i="90" s="1"/>
  <c r="AT32" i="90" s="1"/>
  <c r="AX32" i="90"/>
  <c r="AY32" i="90" s="1"/>
  <c r="AZ32" i="90" s="1"/>
  <c r="AF32" i="90"/>
  <c r="AG32" i="90" s="1"/>
  <c r="AH32" i="90" s="1"/>
  <c r="AL32" i="90"/>
  <c r="AM32" i="90" s="1"/>
  <c r="AN32" i="90" s="1"/>
  <c r="H32" i="90"/>
  <c r="I32" i="90" s="1"/>
  <c r="J32" i="90" s="1"/>
  <c r="Z32" i="90"/>
  <c r="AA32" i="90" s="1"/>
  <c r="AB32" i="90" s="1"/>
  <c r="AR31" i="90"/>
  <c r="AS31" i="90" s="1"/>
  <c r="AT31" i="90" s="1"/>
  <c r="AX31" i="90"/>
  <c r="AY31" i="90" s="1"/>
  <c r="AZ31" i="90" s="1"/>
  <c r="AF31" i="90"/>
  <c r="AG31" i="90" s="1"/>
  <c r="AH31" i="90" s="1"/>
  <c r="AL31" i="90"/>
  <c r="AM31" i="90" s="1"/>
  <c r="AN31" i="90" s="1"/>
  <c r="T31" i="90"/>
  <c r="U31" i="90" s="1"/>
  <c r="V31" i="90" s="1"/>
  <c r="Z31" i="90"/>
  <c r="AA31" i="90" s="1"/>
  <c r="AB31" i="90" s="1"/>
  <c r="AR30" i="90"/>
  <c r="AS30" i="90" s="1"/>
  <c r="AT30" i="90" s="1"/>
  <c r="AX30" i="90"/>
  <c r="AY30" i="90" s="1"/>
  <c r="AZ30" i="90" s="1"/>
  <c r="AF30" i="90"/>
  <c r="AG30" i="90" s="1"/>
  <c r="AH30" i="90" s="1"/>
  <c r="AL30" i="90"/>
  <c r="AM30" i="90" s="1"/>
  <c r="AN30" i="90" s="1"/>
  <c r="T30" i="90"/>
  <c r="U30" i="90" s="1"/>
  <c r="V30" i="90" s="1"/>
  <c r="Z30" i="90"/>
  <c r="AA30" i="90" s="1"/>
  <c r="AB30" i="90" s="1"/>
  <c r="AR29" i="90"/>
  <c r="AS29" i="90" s="1"/>
  <c r="AT29" i="90" s="1"/>
  <c r="AX29" i="90"/>
  <c r="AY29" i="90" s="1"/>
  <c r="AZ29" i="90" s="1"/>
  <c r="AF29" i="90"/>
  <c r="AG29" i="90" s="1"/>
  <c r="AH29" i="90" s="1"/>
  <c r="AL29" i="90"/>
  <c r="AM29" i="90" s="1"/>
  <c r="AN29" i="90" s="1"/>
  <c r="T29" i="90"/>
  <c r="U29" i="90" s="1"/>
  <c r="V29" i="90" s="1"/>
  <c r="Z29" i="90"/>
  <c r="AA29" i="90" s="1"/>
  <c r="AB29" i="90" s="1"/>
  <c r="H29" i="90"/>
  <c r="I29" i="90" s="1"/>
  <c r="J29" i="90" s="1"/>
  <c r="N29" i="90"/>
  <c r="O29" i="90" s="1"/>
  <c r="P29" i="90" s="1"/>
  <c r="AL28" i="90"/>
  <c r="AM28" i="90" s="1"/>
  <c r="AN28" i="90" s="1"/>
  <c r="AR28" i="90"/>
  <c r="AS28" i="90" s="1"/>
  <c r="AT28" i="90" s="1"/>
  <c r="Z28" i="90"/>
  <c r="AA28" i="90" s="1"/>
  <c r="AB28" i="90" s="1"/>
  <c r="AF28" i="90"/>
  <c r="AG28" i="90" s="1"/>
  <c r="AH28" i="90" s="1"/>
  <c r="AR27" i="90"/>
  <c r="AS27" i="90" s="1"/>
  <c r="AT27" i="90" s="1"/>
  <c r="AX27" i="90"/>
  <c r="AY27" i="90" s="1"/>
  <c r="AZ27" i="90" s="1"/>
  <c r="AF27" i="90"/>
  <c r="AG27" i="90" s="1"/>
  <c r="AH27" i="90" s="1"/>
  <c r="AL27" i="90"/>
  <c r="AM27" i="90" s="1"/>
  <c r="AN27" i="90" s="1"/>
  <c r="T27" i="90"/>
  <c r="U27" i="90" s="1"/>
  <c r="V27" i="90" s="1"/>
  <c r="Z27" i="90"/>
  <c r="AA27" i="90" s="1"/>
  <c r="AB27" i="90" s="1"/>
  <c r="AR26" i="90"/>
  <c r="AS26" i="90" s="1"/>
  <c r="AT26" i="90" s="1"/>
  <c r="AX26" i="90"/>
  <c r="AY26" i="90" s="1"/>
  <c r="AZ26" i="90" s="1"/>
  <c r="AF26" i="90"/>
  <c r="AG26" i="90" s="1"/>
  <c r="AH26" i="90" s="1"/>
  <c r="AL26" i="90"/>
  <c r="AM26" i="90" s="1"/>
  <c r="AN26" i="90" s="1"/>
  <c r="T26" i="90"/>
  <c r="U26" i="90" s="1"/>
  <c r="V26" i="90" s="1"/>
  <c r="Z26" i="90"/>
  <c r="AA26" i="90" s="1"/>
  <c r="AB26" i="90" s="1"/>
  <c r="H26" i="90"/>
  <c r="I26" i="90" s="1"/>
  <c r="J26" i="90" s="1"/>
  <c r="N26" i="90"/>
  <c r="O26" i="90" s="1"/>
  <c r="P26" i="90" s="1"/>
  <c r="AR25" i="90"/>
  <c r="AS25" i="90" s="1"/>
  <c r="AT25" i="90" s="1"/>
  <c r="AX25" i="90"/>
  <c r="AY25" i="90" s="1"/>
  <c r="AZ25" i="90" s="1"/>
  <c r="AF25" i="90"/>
  <c r="AG25" i="90" s="1"/>
  <c r="AH25" i="90" s="1"/>
  <c r="AL25" i="90"/>
  <c r="AM25" i="90" s="1"/>
  <c r="AN25" i="90" s="1"/>
  <c r="T25" i="90"/>
  <c r="U25" i="90" s="1"/>
  <c r="V25" i="90" s="1"/>
  <c r="Z25" i="90"/>
  <c r="AA25" i="90" s="1"/>
  <c r="AB25" i="90" s="1"/>
  <c r="H25" i="90"/>
  <c r="I25" i="90" s="1"/>
  <c r="J25" i="90" s="1"/>
  <c r="N25" i="90"/>
  <c r="O25" i="90" s="1"/>
  <c r="P25" i="90" s="1"/>
  <c r="AR24" i="90"/>
  <c r="AS24" i="90" s="1"/>
  <c r="AT24" i="90" s="1"/>
  <c r="AX24" i="90"/>
  <c r="AY24" i="90" s="1"/>
  <c r="AZ24" i="90" s="1"/>
  <c r="AF24" i="90"/>
  <c r="AG24" i="90" s="1"/>
  <c r="AH24" i="90" s="1"/>
  <c r="AL24" i="90"/>
  <c r="AM24" i="90" s="1"/>
  <c r="AN24" i="90" s="1"/>
  <c r="H24" i="90"/>
  <c r="I24" i="90" s="1"/>
  <c r="J24" i="90" s="1"/>
  <c r="Z24" i="90"/>
  <c r="AA24" i="90" s="1"/>
  <c r="AB24" i="90" s="1"/>
  <c r="AR23" i="90"/>
  <c r="AS23" i="90" s="1"/>
  <c r="AT23" i="90" s="1"/>
  <c r="AX23" i="90"/>
  <c r="AY23" i="90" s="1"/>
  <c r="AZ23" i="90" s="1"/>
  <c r="AF23" i="90"/>
  <c r="AG23" i="90" s="1"/>
  <c r="AH23" i="90" s="1"/>
  <c r="AL23" i="90"/>
  <c r="AM23" i="90" s="1"/>
  <c r="AN23" i="90" s="1"/>
  <c r="T23" i="90"/>
  <c r="U23" i="90" s="1"/>
  <c r="V23" i="90" s="1"/>
  <c r="Z23" i="90"/>
  <c r="AA23" i="90" s="1"/>
  <c r="AB23" i="90" s="1"/>
  <c r="AL22" i="90"/>
  <c r="AM22" i="90" s="1"/>
  <c r="AN22" i="90" s="1"/>
  <c r="AR22" i="90"/>
  <c r="AS22" i="90" s="1"/>
  <c r="AT22" i="90" s="1"/>
  <c r="T22" i="90"/>
  <c r="U22" i="90" s="1"/>
  <c r="V22" i="90" s="1"/>
  <c r="AF22" i="90"/>
  <c r="AG22" i="90" s="1"/>
  <c r="AH22" i="90" s="1"/>
  <c r="Z22" i="90"/>
  <c r="AA22" i="90" s="1"/>
  <c r="AB22" i="90" s="1"/>
  <c r="AL21" i="90"/>
  <c r="AM21" i="90" s="1"/>
  <c r="AN21" i="90" s="1"/>
  <c r="AR21" i="90"/>
  <c r="AS21" i="90" s="1"/>
  <c r="AT21" i="90" s="1"/>
  <c r="H21" i="90"/>
  <c r="I21" i="90" s="1"/>
  <c r="J21" i="90" s="1"/>
  <c r="N21" i="90"/>
  <c r="O21" i="90" s="1"/>
  <c r="P21" i="90" s="1"/>
  <c r="Z21" i="90"/>
  <c r="AA21" i="90" s="1"/>
  <c r="AB21" i="90" s="1"/>
  <c r="AF21" i="90"/>
  <c r="AG21" i="90" s="1"/>
  <c r="AH21" i="90" s="1"/>
  <c r="C14" i="87"/>
  <c r="C22" i="87"/>
  <c r="H33" i="87"/>
  <c r="I33" i="87" s="1"/>
  <c r="J33" i="87" s="1"/>
  <c r="N33" i="87"/>
  <c r="O33" i="87" s="1"/>
  <c r="P33" i="87" s="1"/>
  <c r="H32" i="87"/>
  <c r="I32" i="87" s="1"/>
  <c r="J32" i="87" s="1"/>
  <c r="N32" i="87"/>
  <c r="O32" i="87" s="1"/>
  <c r="P32" i="87" s="1"/>
  <c r="H30" i="87"/>
  <c r="I30" i="87" s="1"/>
  <c r="J30" i="87" s="1"/>
  <c r="N30" i="87"/>
  <c r="O30" i="87" s="1"/>
  <c r="P30" i="87" s="1"/>
  <c r="C29" i="87"/>
  <c r="H28" i="87"/>
  <c r="I28" i="87" s="1"/>
  <c r="J28" i="87" s="1"/>
  <c r="N28" i="87"/>
  <c r="O28" i="87" s="1"/>
  <c r="P28" i="87" s="1"/>
  <c r="H27" i="87"/>
  <c r="I27" i="87" s="1"/>
  <c r="J27" i="87" s="1"/>
  <c r="N27" i="87"/>
  <c r="O27" i="87" s="1"/>
  <c r="P27" i="87" s="1"/>
  <c r="H26" i="87"/>
  <c r="I26" i="87" s="1"/>
  <c r="J26" i="87" s="1"/>
  <c r="N26" i="87"/>
  <c r="O26" i="87" s="1"/>
  <c r="P26" i="87" s="1"/>
  <c r="H25" i="87"/>
  <c r="I25" i="87" s="1"/>
  <c r="J25" i="87" s="1"/>
  <c r="N25" i="87"/>
  <c r="O25" i="87" s="1"/>
  <c r="P25" i="87" s="1"/>
  <c r="H24" i="87"/>
  <c r="I24" i="87" s="1"/>
  <c r="J24" i="87" s="1"/>
  <c r="N24" i="87"/>
  <c r="O24" i="87" s="1"/>
  <c r="P24" i="87" s="1"/>
  <c r="H18" i="87"/>
  <c r="I18" i="87" s="1"/>
  <c r="J18" i="87" s="1"/>
  <c r="N18" i="87"/>
  <c r="O18" i="87" s="1"/>
  <c r="P18" i="87" s="1"/>
  <c r="H17" i="87"/>
  <c r="I17" i="87" s="1"/>
  <c r="J17" i="87" s="1"/>
  <c r="N17" i="87"/>
  <c r="O17" i="87" s="1"/>
  <c r="P17" i="87" s="1"/>
  <c r="H16" i="87"/>
  <c r="I16" i="87" s="1"/>
  <c r="J16" i="87" s="1"/>
  <c r="N16" i="87"/>
  <c r="O16" i="87" s="1"/>
  <c r="P16" i="87" s="1"/>
  <c r="H15" i="87"/>
  <c r="I15" i="87" s="1"/>
  <c r="J15" i="87" s="1"/>
  <c r="N15" i="87"/>
  <c r="O15" i="87" s="1"/>
  <c r="P15" i="87" s="1"/>
  <c r="C32" i="82" l="1"/>
  <c r="C35" i="82"/>
  <c r="C29" i="82"/>
  <c r="C28" i="82"/>
  <c r="C27" i="82"/>
  <c r="C26" i="82"/>
  <c r="C22" i="82"/>
  <c r="C20" i="82"/>
  <c r="C19" i="82"/>
  <c r="C18" i="82"/>
  <c r="C15" i="82"/>
  <c r="C38" i="90"/>
  <c r="C42" i="90"/>
  <c r="C41" i="90"/>
  <c r="C40" i="90"/>
  <c r="C39" i="90"/>
  <c r="C37" i="90"/>
  <c r="C36" i="90"/>
  <c r="C35" i="90"/>
  <c r="C34" i="90"/>
  <c r="C33" i="90"/>
  <c r="C32" i="90"/>
  <c r="C31" i="90"/>
  <c r="C30" i="90"/>
  <c r="C29" i="90"/>
  <c r="C28" i="90"/>
  <c r="C27" i="90"/>
  <c r="C26" i="90"/>
  <c r="C25" i="90"/>
  <c r="C24" i="90"/>
  <c r="C23" i="90"/>
  <c r="C22" i="90"/>
  <c r="C21" i="90"/>
  <c r="C33" i="87"/>
  <c r="C32" i="87"/>
  <c r="C30" i="87"/>
  <c r="C28" i="87"/>
  <c r="C27" i="87"/>
  <c r="C26" i="87"/>
  <c r="C25" i="87"/>
  <c r="C24" i="87"/>
  <c r="C18" i="87"/>
  <c r="C17" i="87"/>
  <c r="C16" i="87"/>
  <c r="C15" i="87"/>
</calcChain>
</file>

<file path=xl/comments1.xml><?xml version="1.0" encoding="utf-8"?>
<comments xmlns="http://schemas.openxmlformats.org/spreadsheetml/2006/main">
  <authors>
    <author>Департамент финансов</author>
  </authors>
  <commentList>
    <comment ref="B13" authorId="0" shapeId="0">
      <text>
        <r>
          <rPr>
            <b/>
            <sz val="9"/>
            <color indexed="81"/>
            <rFont val="Tahoma"/>
            <charset val="1"/>
          </rPr>
          <t>Измерение "Администратор.Сопоставим"
Параметр "Администратор" (от родительской задачи)</t>
        </r>
      </text>
    </comment>
    <comment ref="C13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=ЕСЛИ(Применим ли в оценке&lt;&gt;1;"";SUM(1Взвешенное значение;2Взвешенное значение))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планирования].[Реестр расходных обязательств]</t>
        </r>
      </text>
    </comment>
    <comment ref="D13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(не вычислять).
Включена типовая формула:
=ЕСЛИ(SUM(1Применим ли в оценке;2Применим ли в оценке)=0;0;1)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планирования].[Реестр расходных обязательств]</t>
        </r>
      </text>
    </comment>
    <comment ref="E13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(не вычислять).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планирования].[Своевременность представления реестра расходных обязательств]</t>
        </r>
      </text>
    </comment>
    <comment ref="F13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(среднее).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планирования].[Своевременность представления реестра расходных обязательств]</t>
        </r>
      </text>
    </comment>
    <comment ref="G13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(не вычислять).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планирования].[Своевременность представления реестра расходных обязательств]</t>
        </r>
      </text>
    </comment>
    <comment ref="H13" authorId="0" shapeId="0">
      <text>
        <r>
          <rPr>
            <b/>
            <sz val="9"/>
            <color indexed="81"/>
            <rFont val="Tahoma"/>
            <charset val="1"/>
          </rPr>
          <t>Свободный "1Вес расчетный"
Итоги подводятся только по видимым элементам (не вычислять).
Включена типовая формула:
=ЕСЛИ(1Применим ли в оценке=1;(MIN(Вес1.1;Вес1.2))*((100/MIN(Вес1.1;Вес1.2))/Сумма весов*Вес1.1/MIN(Вес1.1;Вес1.2));"")</t>
        </r>
      </text>
    </comment>
    <comment ref="I13" authorId="0" shapeId="0">
      <text>
        <r>
          <rPr>
            <b/>
            <sz val="9"/>
            <color indexed="81"/>
            <rFont val="Tahoma"/>
            <charset val="1"/>
          </rPr>
          <t>Свободный "1Оценка с уч веса"
Итоги подводятся только по видимым элементам (не вычислять).
Включена типовая формула:
=ЕСЛИ(1Вес расчетный="";"не применяется";ЕСЛИ(1Применим ли в оценке=0;"не применяется";1Вес расчетный*1Оценка показателя/100))</t>
        </r>
      </text>
    </comment>
    <comment ref="J13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(не вычислять).
Включена типовая формула:
=ЕСЛИ(ЕЧИСЛО(1Оценка с уч веса);1Оценка с уч веса;"")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планирования].[Своевременность представления реестра расходных обязательств]</t>
        </r>
      </text>
    </comment>
    <comment ref="K13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(не вычислять).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планирования].[Полнота общей информации о расходных обязательствах, указанных в реестре расходных обязательств]</t>
        </r>
      </text>
    </comment>
    <comment ref="L13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(среднее).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планирования].[Полнота общей информации о расходных обязательствах, указанных в реестре расходных обязательств]</t>
        </r>
      </text>
    </comment>
    <comment ref="M13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(не вычислять).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планирования].[Полнота общей информации о расходных обязательствах, указанных в реестре расходных обязательств]</t>
        </r>
      </text>
    </comment>
    <comment ref="N13" authorId="0" shapeId="0">
      <text>
        <r>
          <rPr>
            <b/>
            <sz val="9"/>
            <color indexed="81"/>
            <rFont val="Tahoma"/>
            <charset val="1"/>
          </rPr>
          <t>Свободный "2Вес расчетный"
Итоги подводятся только по видимым элементам (не вычислять).
Включена типовая формула:
=ЕСЛИ(2Применим ли в оценке=1;(MIN(Вес1.1;Вес1.2))*((100/MIN(Вес1.1;Вес1.2))/Сумма весов*Вес1.2/MIN(Вес1.1;Вес1.2));"")</t>
        </r>
      </text>
    </comment>
    <comment ref="O13" authorId="0" shapeId="0">
      <text>
        <r>
          <rPr>
            <b/>
            <sz val="9"/>
            <color indexed="81"/>
            <rFont val="Tahoma"/>
            <charset val="1"/>
          </rPr>
          <t>Свободный "2Оценка с уч веса"
Итоги подводятся только по видимым элементам (не вычислять).
Включена типовая формула:
=ЕСЛИ(2Вес расчетный="";"не применяется";ЕСЛИ(2Применим ли в оценке=0;"не применяется";2Вес расчетный*2Оценка показателя/100))</t>
        </r>
      </text>
    </comment>
    <comment ref="P13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(не вычислять).
Включена типовая формула:
=ЕСЛИ(ЕЧИСЛО(2Оценка с уч веса);2Оценка с уч веса;"")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планирования].[Полнота общей информации о расходных обязательствах, указанных в реестре расходных обязательств]</t>
        </r>
      </text>
    </comment>
    <comment ref="Q13" authorId="0" shapeId="0">
      <text>
        <r>
          <rPr>
            <b/>
            <sz val="9"/>
            <color indexed="81"/>
            <rFont val="Tahoma"/>
            <charset val="1"/>
          </rPr>
          <t>Свободный "1"
Итоги подводятся только по видимым элементам (сумма).
Включена типовая формула:
=ЕСЛИ(1Применим ли в оценке=1;Вес1.1/MIN(Вес1.1;Вес1.2);"")</t>
        </r>
      </text>
    </comment>
    <comment ref="R13" authorId="0" shapeId="0">
      <text>
        <r>
          <rPr>
            <b/>
            <sz val="9"/>
            <color indexed="81"/>
            <rFont val="Tahoma"/>
            <charset val="1"/>
          </rPr>
          <t>Свободный "2"
Итоги подводятся только по видимым элементам (сумма).
Включена типовая формула:
=ЕСЛИ(2Применим ли в оценке=1;Вес1.2/MIN(Вес1.1;Вес1.2);"")</t>
        </r>
      </text>
    </comment>
    <comment ref="S13" authorId="0" shapeId="0">
      <text>
        <r>
          <rPr>
            <b/>
            <sz val="9"/>
            <color indexed="81"/>
            <rFont val="Tahoma"/>
            <charset val="1"/>
          </rPr>
          <t>Свободный "Сумма весов"
Итоги подводятся только по видимым элементам (сумма).
Включена типовая формула:
=SUM(1:2)</t>
        </r>
      </text>
    </comment>
  </commentList>
</comments>
</file>

<file path=xl/comments2.xml><?xml version="1.0" encoding="utf-8"?>
<comments xmlns="http://schemas.openxmlformats.org/spreadsheetml/2006/main">
  <authors>
    <author>Департамент финансов</author>
  </authors>
  <commentList>
    <comment ref="B21" authorId="0" shapeId="0">
      <text>
        <r>
          <rPr>
            <b/>
            <sz val="9"/>
            <color indexed="81"/>
            <rFont val="Tahoma"/>
            <charset val="1"/>
          </rPr>
          <t>Измерение "Администратор.Сопоставим"
Параметр "Администратор" (от родительской задачи)</t>
        </r>
      </text>
    </comment>
    <comment ref="C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=ЕСЛИ(Применим ли в оценке&lt;&gt;1;"";SUM(1Взвешенное значение;2Взвешенное значение;3Взвешенное значение;4Взвешенное значение;5Взвешенное значение;6Взвешенное значение;7Взвешенное значение;8Взвешенное значение))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планирования].[Обоснования бюджетных ассигнований]</t>
        </r>
      </text>
    </comment>
    <comment ref="D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Включена типовая формула:
=ЕСЛИ(SUM(1Применим ли в оценке;2Применим ли в оценке;3Применим ли в оценке;4Применим ли в оценке;5Применим ли в оценке;6Применим ли в оценке;7Применим ли в оценке;8Применим ли в оценке)=0;0;1)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планирования].[Обоснования бюджетных ассигнований]</t>
        </r>
      </text>
    </comment>
    <comment ref="E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планирования].[Сроки представления обоснований бюджетных ассигнований на очередной финансовый год и плановый период]</t>
        </r>
      </text>
    </comment>
    <comment ref="F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планирования].[Сроки представления обоснований бюджетных ассигнований на очередной финансовый год и плановый период]</t>
        </r>
      </text>
    </comment>
    <comment ref="G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планирования].[Сроки представления обоснований бюджетных ассигнований на очередной финансовый год и плановый период]</t>
        </r>
      </text>
    </comment>
    <comment ref="H21" authorId="0" shapeId="0">
      <text>
        <r>
          <rPr>
            <b/>
            <sz val="9"/>
            <color indexed="81"/>
            <rFont val="Tahoma"/>
            <charset val="1"/>
          </rPr>
          <t>Свободный "1Вес расчетный"
Итоги подводятся только по видимым элементам (сумма).
Включена типовая формула:
=ЕСЛИ(1Применим ли в оценке=1;(MIN(Вес2.1;Вес2.2;Вес2.3;Вес2.4;Вес2.5;Вес2.6;Вес2.7;Вес2.8))*((100/MIN(Вес2.1;Вес2.2;Вес2.3;Вес2.4;Вес2.5;Вес2.6;Вес2.7;Вес2.8))/Сумма весов*Вес2.1/MIN(Вес2.1;Вес2.2;Вес2.3;Вес2.4;Вес2.5;Вес2.6;Вес2.7;Вес2.8));"")</t>
        </r>
      </text>
    </comment>
    <comment ref="I21" authorId="0" shapeId="0">
      <text>
        <r>
          <rPr>
            <b/>
            <sz val="9"/>
            <color indexed="81"/>
            <rFont val="Tahoma"/>
            <charset val="1"/>
          </rPr>
          <t>Свободный "1Оценка с уч веса"
Итоги подводятся только по видимым элементам (сумма).
Включена типовая формула:
=ЕСЛИ(1Вес расчетный="";"не применяется";ЕСЛИ(1Применим ли в оценке=0;"не применяется";1Вес расчетный*1Оценка показателя/100))</t>
        </r>
      </text>
    </comment>
    <comment ref="J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=ЕСЛИ(ЕЧИСЛО(1Оценка с уч веса);1Оценка с уч веса;"")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планирования].[Сроки представления обоснований бюджетных ассигнований на очередной финансовый год и плановый период]</t>
        </r>
      </text>
    </comment>
    <comment ref="K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планирования].[Устойчивость системы показателей непосредственных результатов деятельности ГРБС]</t>
        </r>
      </text>
    </comment>
    <comment ref="L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планирования].[Устойчивость системы показателей непосредственных результатов деятельности ГРБС]</t>
        </r>
      </text>
    </comment>
    <comment ref="M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планирования].[Устойчивость системы показателей непосредственных результатов деятельности ГРБС]</t>
        </r>
      </text>
    </comment>
    <comment ref="N21" authorId="0" shapeId="0">
      <text>
        <r>
          <rPr>
            <b/>
            <sz val="9"/>
            <color indexed="81"/>
            <rFont val="Tahoma"/>
            <charset val="1"/>
          </rPr>
          <t>Свободный "2Вес расчетный"
Итоги подводятся только по видимым элементам (сумма).
Включена типовая формула:
=ЕСЛИ(2Применим ли в оценке=1;(MIN(Вес2.1;Вес2.2;Вес2.3;Вес2.4;Вес2.5;Вес2.6;Вес2.7;Вес2.8))*((100/MIN(Вес2.1;Вес2.2;Вес2.3;Вес2.4;Вес2.5;Вес2.6;Вес2.7;Вес2.8))/Сумма весов*Вес2.2/MIN(Вес2.1;Вес2.2;Вес2.3;Вес2.4;Вес2.5;Вес2.6;Вес2.7;Вес2.8));"")</t>
        </r>
      </text>
    </comment>
    <comment ref="O21" authorId="0" shapeId="0">
      <text>
        <r>
          <rPr>
            <b/>
            <sz val="9"/>
            <color indexed="81"/>
            <rFont val="Tahoma"/>
            <charset val="1"/>
          </rPr>
          <t>Свободный "2Оценка с уч веса"
Итоги подводятся только по видимым элементам (сумма).
Включена типовая формула:
=ЕСЛИ(2Вес расчетный="";"не применяется";ЕСЛИ(2Применим ли в оценке=0;"не применяется";2Вес расчетный*2Оценка показателя/100))</t>
        </r>
      </text>
    </comment>
    <comment ref="P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=ЕСЛИ(ЕЧИСЛО(2Оценка с уч веса);2Оценка с уч веса;"")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планирования].[Устойчивость системы показателей непосредственных результатов деятельности ГРБС]</t>
        </r>
      </text>
    </comment>
    <comment ref="Q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планирования].[Охват в обоснованиях бюджетных ассигнований на очередной финансовый год и плановый период показателями непосредственных результатов деятельности ГРБС]</t>
        </r>
      </text>
    </comment>
    <comment ref="R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планирования].[Охват в обоснованиях бюджетных ассигнований на очередной финансовый год и плановый период показателями непосредственных результатов деятельности ГРБС]</t>
        </r>
      </text>
    </comment>
    <comment ref="S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планирования].[Охват в обоснованиях бюджетных ассигнований на очередной финансовый год и плановый период показателями непосредственных результатов деятельности ГРБС]</t>
        </r>
      </text>
    </comment>
    <comment ref="T21" authorId="0" shapeId="0">
      <text>
        <r>
          <rPr>
            <b/>
            <sz val="9"/>
            <color indexed="81"/>
            <rFont val="Tahoma"/>
            <charset val="1"/>
          </rPr>
          <t>Свободный "3Вес расчетный"
Итоги подводятся только по видимым элементам (сумма).
Включена типовая формула:
=ЕСЛИ(3Применим ли в оценке=1;(MIN(Вес2.1;Вес2.2;Вес2.3;Вес2.4;Вес2.5;Вес2.6;Вес2.7;Вес2.8))*((100/MIN(Вес2.1;Вес2.2;Вес2.3;Вес2.4;Вес2.5;Вес2.6;Вес2.7;Вес2.8))/Сумма весов*Вес2.3/MIN(Вес2.1;Вес2.2;Вес2.3;Вес2.4;Вес2.5;Вес2.6;Вес2.7;Вес2.8));"")</t>
        </r>
      </text>
    </comment>
    <comment ref="U21" authorId="0" shapeId="0">
      <text>
        <r>
          <rPr>
            <b/>
            <sz val="9"/>
            <color indexed="81"/>
            <rFont val="Tahoma"/>
            <charset val="1"/>
          </rPr>
          <t>Свободный "3Оценка с уч веса"
Итоги подводятся только по видимым элементам (сумма).
Включена типовая формула:
=ЕСЛИ(3Вес расчетный="";"не применяется";ЕСЛИ(3Применим ли в оценке=0;"не применяется";3Вес расчетный*3Оценка показателя/100))</t>
        </r>
      </text>
    </comment>
    <comment ref="V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=ЕСЛИ(ЕЧИСЛО(3Оценка с уч веса);3Оценка с уч веса;"")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планирования].[Охват в обоснованиях бюджетных ассигнований на очередной финансовый год и плановый период показателями непосредственных результатов деятельности ГРБС]</t>
        </r>
      </text>
    </comment>
    <comment ref="W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планирования].[Непосредственные результаты деятельности ГРБС, приведённые в обоснованиях бюджетных ассигнований на очередной финансовый год и плановый период (в количественном выражении)]</t>
        </r>
      </text>
    </comment>
    <comment ref="X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планирования].[Непосредственные результаты деятельности ГРБС, приведённые в обоснованиях бюджетных ассигнований на очередной финансовый год и плановый период (в количественном выражении)]</t>
        </r>
      </text>
    </comment>
    <comment ref="Y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планирования].[Непосредственные результаты деятельности ГРБС, приведённые в обоснованиях бюджетных ассигнований на очередной финансовый год и плановый период (в количественном выражении)]</t>
        </r>
      </text>
    </comment>
    <comment ref="Z21" authorId="0" shapeId="0">
      <text>
        <r>
          <rPr>
            <b/>
            <sz val="9"/>
            <color indexed="81"/>
            <rFont val="Tahoma"/>
            <charset val="1"/>
          </rPr>
          <t>Свободный "4Вес расчетный"
Итоги подводятся только по видимым элементам (сумма).
Включена типовая формула:
=ЕСЛИ(4Применим ли в оценке=1;(MIN(Вес2.1;Вес2.2;Вес2.3;Вес2.4;Вес2.5;Вес2.6;Вес2.7;Вес2.8))*((100/MIN(Вес2.1;Вес2.2;Вес2.3;Вес2.4;Вес2.5;Вес2.6;Вес2.7;Вес2.8))/Сумма весов*Вес2.4/MIN(Вес2.1;Вес2.2;Вес2.3;Вес2.4;Вес2.5;Вес2.6;Вес2.7;Вес2.8));"")</t>
        </r>
      </text>
    </comment>
    <comment ref="AA21" authorId="0" shapeId="0">
      <text>
        <r>
          <rPr>
            <b/>
            <sz val="9"/>
            <color indexed="81"/>
            <rFont val="Tahoma"/>
            <charset val="1"/>
          </rPr>
          <t>Свободный "4Оценка с уч веса"
Итоги подводятся только по видимым элементам (сумма).
Включена типовая формула:
=ЕСЛИ(4Вес расчетный="";"не применяется";ЕСЛИ(4Применим ли в оценке=0;"не применяется";4Оценка показателя*4Вес расчетный/100))</t>
        </r>
      </text>
    </comment>
    <comment ref="AB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=ЕСЛИ(ЕЧИСЛО(4Оценка с уч веса);4Оценка с уч веса;"")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планирования].[Непосредственные результаты деятельности ГРБС, приведённые в обоснованиях бюджетных ассигнований на очередной финансовый год и плановый период (в количественном выражении)]</t>
        </r>
      </text>
    </comment>
    <comment ref="AC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планирования].[Взаимосвязь показателей непосредственных результатов деятельности ГРБС с достижением показателей конечных результатов деятельности ГРБС (в денежном выражении)]</t>
        </r>
      </text>
    </comment>
    <comment ref="AD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планирования].[Взаимосвязь показателей непосредственных результатов деятельности ГРБС с достижением показателей конечных результатов деятельности ГРБС (в денежном выражении)]</t>
        </r>
      </text>
    </comment>
    <comment ref="AE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планирования].[Взаимосвязь показателей непосредственных результатов деятельности ГРБС с достижением показателей конечных результатов деятельности ГРБС (в денежном выражении)]</t>
        </r>
      </text>
    </comment>
    <comment ref="AF21" authorId="0" shapeId="0">
      <text>
        <r>
          <rPr>
            <b/>
            <sz val="9"/>
            <color indexed="81"/>
            <rFont val="Tahoma"/>
            <charset val="1"/>
          </rPr>
          <t>Свободный "5Вес расчетный"
Итоги подводятся только по видимым элементам (сумма).
Включена типовая формула:
=ЕСЛИ(5Применим ли в оценке=1;(MIN(Вес2.1;Вес2.2;Вес2.3;Вес2.4;Вес2.5;Вес2.6;Вес2.7;Вес2.8))*((100/MIN(Вес2.1;Вес2.2;Вес2.3;Вес2.4;Вес2.5;Вес2.6;Вес2.7;Вес2.8))/Сумма весов*Вес2.5/MIN(Вес2.1;Вес2.2;Вес2.3;Вес2.4;Вес2.5;Вес2.6;Вес2.7;Вес2.8));"")</t>
        </r>
      </text>
    </comment>
    <comment ref="AG21" authorId="0" shapeId="0">
      <text>
        <r>
          <rPr>
            <b/>
            <sz val="9"/>
            <color indexed="81"/>
            <rFont val="Tahoma"/>
            <charset val="1"/>
          </rPr>
          <t>Свободный "5Оценка с уч веса"
Итоги подводятся только по видимым элементам (сумма).
Включена типовая формула:
=ЕСЛИ(5Вес расчетный="";"не применяется";ЕСЛИ(5Применим ли в оценке=0;"не применяется";5Вес расчетный*5Оценка показателя/100))</t>
        </r>
      </text>
    </comment>
    <comment ref="AH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=ЕСЛИ(ЕЧИСЛО(5Оценка с уч веса);5Оценка с уч веса;"")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планирования].[Взаимосвязь показателей непосредственных результатов деятельности ГРБС с достижением показателей конечных результатов деятельности ГРБС (в денежном выражении)]</t>
        </r>
      </text>
    </comment>
    <comment ref="AI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планирования].[Взаимосвязь показателей непосредственных результатов деятельности ГРБС с достижением показателей конечных результатов деятельности ГРБС (в количественном выражении)]</t>
        </r>
      </text>
    </comment>
    <comment ref="AJ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планирования].[Взаимосвязь показателей непосредственных результатов деятельности ГРБС с достижением показателей конечных результатов деятельности ГРБС (в количественном выражении)]</t>
        </r>
      </text>
    </comment>
    <comment ref="AK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планирования].[Взаимосвязь показателей непосредственных результатов деятельности ГРБС с достижением показателей конечных результатов деятельности ГРБС (в количественном выражении)]</t>
        </r>
      </text>
    </comment>
    <comment ref="AL21" authorId="0" shapeId="0">
      <text>
        <r>
          <rPr>
            <b/>
            <sz val="9"/>
            <color indexed="81"/>
            <rFont val="Tahoma"/>
            <charset val="1"/>
          </rPr>
          <t>Свободный "6Вес расчетный"
Итоги подводятся только по видимым элементам (сумма).
Включена типовая формула:
=ЕСЛИ(6Применим ли в оценке=1;(MIN(Вес2.1;Вес2.2;Вес2.3;Вес2.4;Вес2.5;Вес2.6;Вес2.7;Вес2.8))*((100/MIN(Вес2.1;Вес2.2;Вес2.3;Вес2.4;Вес2.5;Вес2.6;Вес2.7;Вес2.8))/Сумма весов*Вес2.6/MIN(Вес2.1;Вес2.2;Вес2.3;Вес2.4;Вес2.5;Вес2.6;Вес2.7;Вес2.8));"")</t>
        </r>
      </text>
    </comment>
    <comment ref="AM21" authorId="0" shapeId="0">
      <text>
        <r>
          <rPr>
            <b/>
            <sz val="9"/>
            <color indexed="81"/>
            <rFont val="Tahoma"/>
            <charset val="1"/>
          </rPr>
          <t>Свободный "6Оценка с уч веса"
Итоги подводятся только по видимым элементам (сумма).
Включена типовая формула:
=ЕСЛИ(6Вес расчетный="";"не применяется";ЕСЛИ(6Применим ли в оценке=0;"не применяется";6Вес расчетный*6Оценка показателя/100))</t>
        </r>
      </text>
    </comment>
    <comment ref="AN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=ЕСЛИ(ЕЧИСЛО(6Оценка с уч веса);6Оценка с уч веса;"")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планирования].[Взаимосвязь показателей непосредственных результатов деятельности ГРБС с достижением показателей конечных результатов деятельности ГРБС (в количественном выражении)]</t>
        </r>
      </text>
    </comment>
    <comment ref="AO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планирования].[Соответствие показателей непосредственных результатов деятельности ГРБС (в денежном выражении), приведенных в обоснованиях бюджетных ассигнований на очередной финансовый год и плановый период, требованиям методических рекомендаций]</t>
        </r>
      </text>
    </comment>
    <comment ref="AP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планирования].[Соответствие показателей непосредственных результатов деятельности ГРБС (в денежном выражении), приведенных в обоснованиях бюджетных ассигнований на очередной финансовый год и плановый период, требованиям методических рекомендаций]</t>
        </r>
      </text>
    </comment>
    <comment ref="AQ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планирования].[Соответствие показателей непосредственных результатов деятельности ГРБС (в денежном выражении), приведенных в обоснованиях бюджетных ассигнований на очередной финансовый год и плановый период, требованиям методических рекомендаций]</t>
        </r>
      </text>
    </comment>
    <comment ref="AR21" authorId="0" shapeId="0">
      <text>
        <r>
          <rPr>
            <b/>
            <sz val="9"/>
            <color indexed="81"/>
            <rFont val="Tahoma"/>
            <charset val="1"/>
          </rPr>
          <t>Свободный "7Вес расчетный"
Итоги подводятся только по видимым элементам (сумма).
Включена типовая формула:
=ЕСЛИ(7Применим ли в оценке=1;(MIN(Вес2.1;Вес2.2;Вес2.3;Вес2.4;Вес2.5;Вес2.6;Вес2.7;Вес2.8))*((100/MIN(Вес2.1;Вес2.2;Вес2.3;Вес2.4;Вес2.5;Вес2.6;Вес2.7;Вес2.8))/Сумма весов*Вес2.7/MIN(Вес2.1;Вес2.2;Вес2.3;Вес2.4;Вес2.5;Вес2.6;Вес2.7;Вес2.8));"")</t>
        </r>
      </text>
    </comment>
    <comment ref="AS21" authorId="0" shapeId="0">
      <text>
        <r>
          <rPr>
            <b/>
            <sz val="9"/>
            <color indexed="81"/>
            <rFont val="Tahoma"/>
            <charset val="1"/>
          </rPr>
          <t>Свободный "7Оценка с уч веса"
Итоги подводятся только по видимым элементам (сумма).
Включена типовая формула:
=ЕСЛИ(7Вес расчетный="";"не применяется";ЕСЛИ(7Применим ли в оценке=0;"не применяется";7Вес расчетный*7Оценка показателя/100))</t>
        </r>
      </text>
    </comment>
    <comment ref="AT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=ЕСЛИ(ЕЧИСЛО(7Оценка с уч веса);7Оценка с уч веса;"")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планирования].[Соответствие показателей непосредственных результатов деятельности ГРБС (в денежном выражении), приведенных в обоснованиях бюджетных ассигнований на очередной финансовый год и плановый период, требованиям методических рекомендаций]</t>
        </r>
      </text>
    </comment>
    <comment ref="AU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планирования].[Соответствие показателей непосредственных результатов деятельности ГРБС, приведенных в обоснованиях бюджетных ассигнований на очередной финансовый год и плановый период, требованиям Методических рекомендаций (в количественном выражении)]</t>
        </r>
      </text>
    </comment>
    <comment ref="AV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планирования].[Соответствие показателей непосредственных результатов деятельности ГРБС, приведенных в обоснованиях бюджетных ассигнований на очередной финансовый год и плановый период, требованиям Методических рекомендаций (в количественном выражении)]</t>
        </r>
      </text>
    </comment>
    <comment ref="AW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планирования].[Соответствие показателей непосредственных результатов деятельности ГРБС, приведенных в обоснованиях бюджетных ассигнований на очередной финансовый год и плановый период, требованиям Методических рекомендаций (в количественном выражении)]</t>
        </r>
      </text>
    </comment>
    <comment ref="AX21" authorId="0" shapeId="0">
      <text>
        <r>
          <rPr>
            <b/>
            <sz val="9"/>
            <color indexed="81"/>
            <rFont val="Tahoma"/>
            <charset val="1"/>
          </rPr>
          <t>Свободный "8Вес расчетный"
Итоги подводятся только по видимым элементам (сумма).
Включена типовая формула:
=ЕСЛИ(8Применим ли в оценке=1;(MIN(Вес2.1;Вес2.2;Вес2.3;Вес2.4;Вес2.5;Вес2.6;Вес2.7;Вес2.8))*((100/MIN(Вес2.1;Вес2.2;Вес2.3;Вес2.4;Вес2.5;Вес2.6;Вес2.7;Вес2.8))/Сумма весов*Вес2.8/MIN(Вес2.1;Вес2.2;Вес2.3;Вес2.4;Вес2.5;Вес2.6;Вес2.7;Вес2.8));"")</t>
        </r>
      </text>
    </comment>
    <comment ref="AY21" authorId="0" shapeId="0">
      <text>
        <r>
          <rPr>
            <b/>
            <sz val="9"/>
            <color indexed="81"/>
            <rFont val="Tahoma"/>
            <charset val="1"/>
          </rPr>
          <t>Свободный "8Оценка с уч веса"
Итоги подводятся только по видимым элементам (сумма).
Включена типовая формула:
=ЕСЛИ(8Вес расчетный="";"не применяется";ЕСЛИ(8Применим ли в оценке=0;"не применяется";8Вес расчетный*8Оценка показателя/100))</t>
        </r>
      </text>
    </comment>
    <comment ref="AZ2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=ЕСЛИ(ЕЧИСЛО(8Оценка с уч веса);8Оценка с уч веса;"")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планирования].[Соответствие показателей непосредственных результатов деятельности ГРБС, приведенных в обоснованиях бюджетных ассигнований на очередной финансовый год и плановый период, требованиям Методических рекомендаций (в количественном выражении)]</t>
        </r>
      </text>
    </comment>
    <comment ref="BA21" authorId="0" shapeId="0">
      <text>
        <r>
          <rPr>
            <b/>
            <sz val="9"/>
            <color indexed="81"/>
            <rFont val="Tahoma"/>
            <charset val="1"/>
          </rPr>
          <t>Свободный "1"
Итоги подводятся только по видимым элементам (сумма).
Включена типовая формула:
=ЕСЛИ(1Применим ли в оценке=1;Вес2.1/MIN(Вес2.1;Вес2.2;Вес2.3;Вес2.4;Вес2.5;Вес2.6;Вес2.7;Вес2.8);"")</t>
        </r>
      </text>
    </comment>
    <comment ref="BB21" authorId="0" shapeId="0">
      <text>
        <r>
          <rPr>
            <b/>
            <sz val="9"/>
            <color indexed="81"/>
            <rFont val="Tahoma"/>
            <charset val="1"/>
          </rPr>
          <t>Свободный "2"
Итоги подводятся только по видимым элементам (сумма).
Включена типовая формула:
=ЕСЛИ(2Применим ли в оценке=1;Вес2.2/MIN(Вес2.1;Вес2.2;Вес2.3;Вес2.4;Вес2.5;Вес2.6;Вес2.7;Вес2.8);"")</t>
        </r>
      </text>
    </comment>
    <comment ref="BC21" authorId="0" shapeId="0">
      <text>
        <r>
          <rPr>
            <b/>
            <sz val="9"/>
            <color indexed="81"/>
            <rFont val="Tahoma"/>
            <charset val="1"/>
          </rPr>
          <t>Свободный "3"
Итоги подводятся только по видимым элементам (сумма).
Включена типовая формула:
=ЕСЛИ(3Применим ли в оценке=1;Вес2.3/MIN(Вес2.1;Вес2.2;Вес2.3;Вес2.4;Вес2.5;Вес2.6;Вес2.7;Вес2.8);"")</t>
        </r>
      </text>
    </comment>
    <comment ref="BD21" authorId="0" shapeId="0">
      <text>
        <r>
          <rPr>
            <b/>
            <sz val="9"/>
            <color indexed="81"/>
            <rFont val="Tahoma"/>
            <charset val="1"/>
          </rPr>
          <t>Свободный "4"
Итоги подводятся только по видимым элементам (сумма).
Включена типовая формула:
=ЕСЛИ(4Применим ли в оценке=1;Вес2.4/MIN(Вес2.1;Вес2.2;Вес2.3;Вес2.4;Вес2.5;Вес2.6;Вес2.7;Вес2.8);"")</t>
        </r>
      </text>
    </comment>
    <comment ref="BE21" authorId="0" shapeId="0">
      <text>
        <r>
          <rPr>
            <b/>
            <sz val="9"/>
            <color indexed="81"/>
            <rFont val="Tahoma"/>
            <charset val="1"/>
          </rPr>
          <t>Свободный "5"
Итоги подводятся только по видимым элементам (сумма).
Включена типовая формула:
=ЕСЛИ(5Применим ли в оценке=1;Вес2.5/MIN(Вес2.1;Вес2.2;Вес2.3;Вес2.4;Вес2.5;Вес2.6;Вес2.7;Вес2.8);"")</t>
        </r>
      </text>
    </comment>
    <comment ref="BF21" authorId="0" shapeId="0">
      <text>
        <r>
          <rPr>
            <b/>
            <sz val="9"/>
            <color indexed="81"/>
            <rFont val="Tahoma"/>
            <charset val="1"/>
          </rPr>
          <t>Свободный "6"
Итоги подводятся только по видимым элементам (сумма).
Включена типовая формула:
=ЕСЛИ(6Применим ли в оценке=1;Вес2.6/MIN(Вес2.1;Вес2.2;Вес2.3;Вес2.4;Вес2.5;Вес2.6;Вес2.7;Вес2.8);"")</t>
        </r>
      </text>
    </comment>
    <comment ref="BG21" authorId="0" shapeId="0">
      <text>
        <r>
          <rPr>
            <b/>
            <sz val="9"/>
            <color indexed="81"/>
            <rFont val="Tahoma"/>
            <charset val="1"/>
          </rPr>
          <t>Свободный "7"
Итоги подводятся только по видимым элементам (сумма).
Включена типовая формула:
=ЕСЛИ(7Применим ли в оценке=1;Вес2.7/MIN(Вес2.1;Вес2.2;Вес2.3;Вес2.4;Вес2.5;Вес2.6;Вес2.7;Вес2.8);"")</t>
        </r>
      </text>
    </comment>
    <comment ref="BH21" authorId="0" shapeId="0">
      <text>
        <r>
          <rPr>
            <b/>
            <sz val="9"/>
            <color indexed="81"/>
            <rFont val="Tahoma"/>
            <charset val="1"/>
          </rPr>
          <t>Свободный "8"
Итоги подводятся только по видимым элементам (сумма).
Включена типовая формула:
=ЕСЛИ(8Применим ли в оценке=1;Вес2.8/MIN(Вес2.1;Вес2.2;Вес2.3;Вес2.4;Вес2.5;Вес2.6;Вес2.7;Вес2.8);"")</t>
        </r>
      </text>
    </comment>
    <comment ref="BI21" authorId="0" shapeId="0">
      <text>
        <r>
          <rPr>
            <b/>
            <sz val="9"/>
            <color indexed="81"/>
            <rFont val="Tahoma"/>
            <charset val="1"/>
          </rPr>
          <t>Свободный "Сумма весов"
Итоги подводятся только по видимым элементам (сумма).
Включена типовая формула:
=SUM(1:8)</t>
        </r>
      </text>
    </comment>
  </commentList>
</comments>
</file>

<file path=xl/comments3.xml><?xml version="1.0" encoding="utf-8"?>
<comments xmlns="http://schemas.openxmlformats.org/spreadsheetml/2006/main">
  <authors>
    <author>Департамент финансов</author>
  </authors>
  <commentList>
    <comment ref="B15" authorId="0" shapeId="0">
      <text>
        <r>
          <rPr>
            <b/>
            <sz val="9"/>
            <color indexed="81"/>
            <rFont val="Tahoma"/>
            <charset val="1"/>
          </rPr>
          <t>Измерение "Администратор.Сопоставим"
Параметр "Администратор" (от родительской задачи)</t>
        </r>
      </text>
    </comment>
    <comment ref="C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=ЕСЛИ(Применим ли в оценке=0;"";SUM(1Взвешенное значение;2Взвешенное значение))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планирования].[Итоговая оценка по мониторингу планирования]
Значение показателя из базы: 97,5</t>
        </r>
      </text>
    </comment>
    <comment ref="D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(не вычислять).
Включена типовая формула:
=ЕСЛИ(SUM(E13;2Применим ли в оценке)=0;0;1)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планирования].[Итоговая оценка по мониторингу планирования]
Значение показателя из базы: 1</t>
        </r>
      </text>
    </comment>
    <comment ref="E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(не вычислять).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планирования].[Реестр расходных обязательств]
Значение из базы (по всем элементам): 1</t>
        </r>
      </text>
    </comment>
    <comment ref="F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планирования].[Реестр расходных обязательств]
Значение из базы (по всем элементам): 1</t>
        </r>
      </text>
    </comment>
    <comment ref="G15" authorId="0" shapeId="0">
      <text>
        <r>
          <rPr>
            <b/>
            <sz val="9"/>
            <color indexed="81"/>
            <rFont val="Tahoma"/>
            <charset val="1"/>
          </rPr>
          <t>Свободный "1Оценка показателя (%)"
Итоги подводятся только по видимым элементам (среднее).
Включена типовая формула:
=1Взвешенное значение_РРО*100</t>
        </r>
      </text>
    </comment>
    <comment ref="H15" authorId="0" shapeId="0">
      <text>
        <r>
          <rPr>
            <b/>
            <sz val="9"/>
            <color indexed="81"/>
            <rFont val="Tahoma"/>
            <charset val="1"/>
          </rPr>
          <t>Свободный "1Вес расчетный"
Итоги подводятся только по видимым элементам (не вычислять).
Включена типовая формула:
=ЕСЛИ(1Применим ли в оценке=1;(MIN(Вес1;Вес2))*((100/MIN(Вес1;Вес2;Вес3))/Сумма весов*Вес1/MIN(Вес1;Вес2));"")</t>
        </r>
      </text>
    </comment>
    <comment ref="I15" authorId="0" shapeId="0">
      <text>
        <r>
          <rPr>
            <b/>
            <sz val="9"/>
            <color indexed="81"/>
            <rFont val="Tahoma"/>
            <charset val="1"/>
          </rPr>
          <t>Свободный "1Оценка с уч веса"
Итоги подводятся только по видимым элементам (сумма).
Включена типовая формула:
=ЕСЛИ(1Вес расчетный="";"не применяется";ЕСЛИ(1Применим ли в оценке=0;"не применяется";1Вес расчетный*1Оценка показателя (%)/100))</t>
        </r>
      </text>
    </comment>
    <comment ref="J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(среднее).
Включена типовая формула:
=ЕСЛИ(ЕЧИСЛО(1Оценка с уч веса);1Оценка с уч веса;"")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планирования].[Реестр расходных обязательств]
Значение показателя из базы: 1</t>
        </r>
      </text>
    </comment>
    <comment ref="K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(не вычислять).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планирования].[Обоснования бюджетных ассигнований]
Значение из базы (по всем элементам): 1</t>
        </r>
      </text>
    </comment>
    <comment ref="L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планирования].[Обоснования бюджетных ассигнований]
Значение из базы (по всем элементам): 0,95</t>
        </r>
      </text>
    </comment>
    <comment ref="M15" authorId="0" shapeId="0">
      <text>
        <r>
          <rPr>
            <b/>
            <sz val="9"/>
            <color indexed="81"/>
            <rFont val="Tahoma"/>
            <charset val="1"/>
          </rPr>
          <t>Свободный "2Оценка показателя (%)"
Итоги подводятся только по видимым элементам (среднее).
Включена типовая формула:
=2Взвешенное значение_БА*100</t>
        </r>
      </text>
    </comment>
    <comment ref="N15" authorId="0" shapeId="0">
      <text>
        <r>
          <rPr>
            <b/>
            <sz val="9"/>
            <color indexed="81"/>
            <rFont val="Tahoma"/>
            <charset val="1"/>
          </rPr>
          <t>Свободный "2Вес расчетный"
Итоги подводятся только по видимым элементам (не вычислять).
Включена типовая формула:
=ЕСЛИ(2Применим ли в оценке=1;(MIN(Вес1;Вес2))*((100/MIN(Вес1;Вес2))/Сумма весов*Вес2/MIN(Вес1;Вес2));"")</t>
        </r>
      </text>
    </comment>
    <comment ref="O15" authorId="0" shapeId="0">
      <text>
        <r>
          <rPr>
            <b/>
            <sz val="9"/>
            <color indexed="81"/>
            <rFont val="Tahoma"/>
            <charset val="1"/>
          </rPr>
          <t>Свободный "2Оценка с уч веса"
Итоги подводятся только по видимым элементам (сумма).
Включена типовая формула:
=ЕСЛИ(2Вес расчетный="";"не применяется";ЕСЛИ(2Применим ли в оценке=0;"не применяется";2Вес расчетный*2Оценка показателя (%)/100))</t>
        </r>
      </text>
    </comment>
    <comment ref="P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(среднее).
Включена типовая формула:
=ЕСЛИ(ЕЧИСЛО(2Оценка с уч веса);2Оценка с уч веса;"")
Частный фильтр "Период.Период"
[Данные всех периодов].[2020]
Параметр "Год" (от родительской задачи)
Частный фильтр "Источники данных"
[Все источники данных].[ФО Оценка качества ФМ - 2020]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планирования].[Обоснования бюджетных ассигнований]
Значение показателя из базы: 0,95</t>
        </r>
      </text>
    </comment>
    <comment ref="Q15" authorId="0" shapeId="0">
      <text>
        <r>
          <rPr>
            <b/>
            <sz val="9"/>
            <color indexed="81"/>
            <rFont val="Tahoma"/>
            <charset val="1"/>
          </rPr>
          <t>Свободный "1"
Итоги подводятся только по видимым элементам (сумма).
Включена типовая формула:
=ЕСЛИ(1Применим ли в оценке=1;Вес1/MIN(Вес1;Вес2);"")</t>
        </r>
      </text>
    </comment>
    <comment ref="R15" authorId="0" shapeId="0">
      <text>
        <r>
          <rPr>
            <b/>
            <sz val="9"/>
            <color indexed="81"/>
            <rFont val="Tahoma"/>
            <charset val="1"/>
          </rPr>
          <t>Свободный "2"
Итоги подводятся только по видимым элементам (сумма).
Включена типовая формула:
=ЕСЛИ(2Применим ли в оценке=1;Вес2/MIN(Вес1;Вес2);"")</t>
        </r>
      </text>
    </comment>
    <comment ref="S15" authorId="0" shapeId="0">
      <text>
        <r>
          <rPr>
            <b/>
            <sz val="9"/>
            <color indexed="81"/>
            <rFont val="Tahoma"/>
            <charset val="1"/>
          </rPr>
          <t>Свободный "Сумма весов"
Итоги подводятся только по видимым элементам (сумма).
Включена типовая формула:
=SUM(1:2)</t>
        </r>
      </text>
    </comment>
    <comment ref="C1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97,5</t>
        </r>
      </text>
    </comment>
    <comment ref="D1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1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1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1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K1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1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0,95</t>
        </r>
      </text>
    </comment>
    <comment ref="P1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0,95</t>
        </r>
      </text>
    </comment>
    <comment ref="C1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97,5</t>
        </r>
      </text>
    </comment>
    <comment ref="D1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1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1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1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K1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1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0,95</t>
        </r>
      </text>
    </comment>
    <comment ref="P1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0,95</t>
        </r>
      </text>
    </comment>
    <comment ref="C1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97,5</t>
        </r>
      </text>
    </comment>
    <comment ref="D1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1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1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1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K1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1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0,95</t>
        </r>
      </text>
    </comment>
    <comment ref="P1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0,95</t>
        </r>
      </text>
    </comment>
    <comment ref="C1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86,735</t>
        </r>
      </text>
    </comment>
    <comment ref="D1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1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1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0,9</t>
        </r>
      </text>
    </comment>
    <comment ref="J1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0,9</t>
        </r>
      </text>
    </comment>
    <comment ref="K1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1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0,8347</t>
        </r>
      </text>
    </comment>
    <comment ref="P1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0,8347</t>
        </r>
      </text>
    </comment>
    <comment ref="C2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93,35</t>
        </r>
      </text>
    </comment>
    <comment ref="D2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2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2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2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K2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2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0,867</t>
        </r>
      </text>
    </comment>
    <comment ref="P2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0,867</t>
        </r>
      </text>
    </comment>
    <comment ref="C2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97,5</t>
        </r>
      </text>
    </comment>
    <comment ref="D2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2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2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2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K2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2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0,95</t>
        </r>
      </text>
    </comment>
    <comment ref="P2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0,95</t>
        </r>
      </text>
    </comment>
    <comment ref="C2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89,765</t>
        </r>
      </text>
    </comment>
    <comment ref="D2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2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2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2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K2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2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0,7953</t>
        </r>
      </text>
    </comment>
    <comment ref="P2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0,7953</t>
        </r>
      </text>
    </comment>
    <comment ref="C2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92,75</t>
        </r>
      </text>
    </comment>
    <comment ref="D2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2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2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2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K2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2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0,855</t>
        </r>
      </text>
    </comment>
    <comment ref="P2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0,855</t>
        </r>
      </text>
    </comment>
    <comment ref="C2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97,5</t>
        </r>
      </text>
    </comment>
    <comment ref="D2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2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2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2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K2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2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0,95</t>
        </r>
      </text>
    </comment>
    <comment ref="P2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0,95</t>
        </r>
      </text>
    </comment>
    <comment ref="C2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93,3</t>
        </r>
      </text>
    </comment>
    <comment ref="D2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2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2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2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K2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2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0,866</t>
        </r>
      </text>
    </comment>
    <comment ref="P2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0,866</t>
        </r>
      </text>
    </comment>
    <comment ref="C2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97,5</t>
        </r>
      </text>
    </comment>
    <comment ref="D2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2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2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2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K2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2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0,95</t>
        </r>
      </text>
    </comment>
    <comment ref="P2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0,95</t>
        </r>
      </text>
    </comment>
    <comment ref="C2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97,5</t>
        </r>
      </text>
    </comment>
    <comment ref="D2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2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2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2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K2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2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0,95</t>
        </r>
      </text>
    </comment>
    <comment ref="P2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0,95</t>
        </r>
      </text>
    </comment>
    <comment ref="C2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97,5</t>
        </r>
      </text>
    </comment>
    <comment ref="D2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2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2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2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K2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2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0,95</t>
        </r>
      </text>
    </comment>
    <comment ref="P2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0,95</t>
        </r>
      </text>
    </comment>
    <comment ref="C2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97,5</t>
        </r>
      </text>
    </comment>
    <comment ref="D2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2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2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2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K2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2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0,95</t>
        </r>
      </text>
    </comment>
    <comment ref="P2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0,95</t>
        </r>
      </text>
    </comment>
    <comment ref="C3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97,5</t>
        </r>
      </text>
    </comment>
    <comment ref="D3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3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3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3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K3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3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0,95</t>
        </r>
      </text>
    </comment>
    <comment ref="P3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0,95</t>
        </r>
      </text>
    </comment>
    <comment ref="C3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97,5</t>
        </r>
      </text>
    </comment>
    <comment ref="D3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3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3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3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K3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3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0,95</t>
        </r>
      </text>
    </comment>
    <comment ref="P3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0,95</t>
        </r>
      </text>
    </comment>
    <comment ref="C3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97,5</t>
        </r>
      </text>
    </comment>
    <comment ref="D3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3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3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3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K3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3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0,95</t>
        </r>
      </text>
    </comment>
    <comment ref="P3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0,95</t>
        </r>
      </text>
    </comment>
    <comment ref="C3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82,88</t>
        </r>
      </text>
    </comment>
    <comment ref="D3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3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3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3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K3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3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0,6576</t>
        </r>
      </text>
    </comment>
    <comment ref="P3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0,6576</t>
        </r>
      </text>
    </comment>
    <comment ref="C3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96,475</t>
        </r>
      </text>
    </comment>
    <comment ref="D3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3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3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3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K3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3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0,9295</t>
        </r>
      </text>
    </comment>
    <comment ref="P3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0,9295</t>
        </r>
      </text>
    </comment>
    <comment ref="C3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97,5</t>
        </r>
      </text>
    </comment>
    <comment ref="D3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3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3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3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K3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3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0,95</t>
        </r>
      </text>
    </comment>
    <comment ref="P3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0,95</t>
        </r>
      </text>
    </comment>
    <comment ref="E3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3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3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K3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3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0,95</t>
        </r>
      </text>
    </comment>
    <comment ref="P3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0,95</t>
        </r>
      </text>
    </comment>
  </commentList>
</comments>
</file>

<file path=xl/comments4.xml><?xml version="1.0" encoding="utf-8"?>
<comments xmlns="http://schemas.openxmlformats.org/spreadsheetml/2006/main">
  <authors>
    <author>Департамент финансов</author>
  </authors>
  <commentList>
    <comment ref="B8" authorId="0" shapeId="0">
      <text>
        <r>
          <rPr>
            <b/>
            <sz val="9"/>
            <color indexed="81"/>
            <rFont val="Tahoma"/>
            <charset val="1"/>
          </rPr>
          <t>Измерение "Администратор.Сопоставим"
Параметр "Администратор" (от родительской задачи)</t>
        </r>
      </text>
    </comment>
    <comment ref="C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планирования].[Итоговая оценка по мониторингу планирования]
Частный фильтр "Период.Период"
[Данные всех периодов].[2020]
Параметр "Год" (от родительской задачи)
Значение показателя из базы: 97,5
Значение из базы (по всем элементам): 97,5</t>
        </r>
      </text>
    </comment>
    <comment ref="D8" authorId="0" shapeId="0">
      <text>
        <r>
          <rPr>
            <b/>
            <sz val="9"/>
            <color indexed="81"/>
            <rFont val="Tahoma"/>
            <charset val="1"/>
          </rPr>
          <t>Свободный "Ранг"
Итоги подводятся только по видимым элементам (сумма).
Включена типовая формула:
=ЕСЛИ(Взвешенное значение="";"";RANK(Взвешенное значение;Криста_Результат_29_0))</t>
        </r>
      </text>
    </comment>
    <comment ref="C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97,5
Значение из базы (по всем элементам): 97,5</t>
        </r>
      </text>
    </comment>
    <comment ref="C1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97,5
Значение из базы (по всем элементам): 97,5</t>
        </r>
      </text>
    </comment>
    <comment ref="C1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97,5
Значение из базы (по всем элементам): 97,5</t>
        </r>
      </text>
    </comment>
    <comment ref="C1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86,735
Значение из базы (по всем элементам): 86,735</t>
        </r>
      </text>
    </comment>
    <comment ref="C1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93,35
Значение из базы (по всем элементам): 93,35</t>
        </r>
      </text>
    </comment>
    <comment ref="C1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97,5
Значение из базы (по всем элементам): 97,5</t>
        </r>
      </text>
    </comment>
    <comment ref="C1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89,765
Значение из базы (по всем элементам): 89,765</t>
        </r>
      </text>
    </comment>
    <comment ref="C1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92,75
Значение из базы (по всем элементам): 92,75</t>
        </r>
      </text>
    </comment>
    <comment ref="C1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97,5
Значение из базы (по всем элементам): 97,5</t>
        </r>
      </text>
    </comment>
    <comment ref="C1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93,3
Значение из базы (по всем элементам): 93,3</t>
        </r>
      </text>
    </comment>
    <comment ref="C1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97,5
Значение из базы (по всем элементам): 97,5</t>
        </r>
      </text>
    </comment>
    <comment ref="C2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97,5
Значение из базы (по всем элементам): 97,5</t>
        </r>
      </text>
    </comment>
    <comment ref="C2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97,5
Значение из базы (по всем элементам): 97,5</t>
        </r>
      </text>
    </comment>
    <comment ref="C2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97,5
Значение из базы (по всем элементам): 97,5</t>
        </r>
      </text>
    </comment>
    <comment ref="C2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97,5
Значение из базы (по всем элементам): 97,5</t>
        </r>
      </text>
    </comment>
    <comment ref="C2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97,5
Значение из базы (по всем элементам): 97,5</t>
        </r>
      </text>
    </comment>
    <comment ref="C2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97,5
Значение из базы (по всем элементам): 97,5</t>
        </r>
      </text>
    </comment>
    <comment ref="C2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82,88
Значение из базы (по всем элементам): 82,88</t>
        </r>
      </text>
    </comment>
    <comment ref="C2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96,475
Значение из базы (по всем элементам): 96,475</t>
        </r>
      </text>
    </comment>
    <comment ref="C2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97,5
Значение из базы (по всем элементам): 97,5</t>
        </r>
      </text>
    </comment>
    <comment ref="C2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97,5
Значение из базы (по всем элементам): 97,5</t>
        </r>
      </text>
    </comment>
  </commentList>
</comments>
</file>

<file path=xl/sharedStrings.xml><?xml version="1.0" encoding="utf-8"?>
<sst xmlns="http://schemas.openxmlformats.org/spreadsheetml/2006/main" count="407" uniqueCount="126">
  <si>
    <t>Итоговая оценка качества финансового менеджмента</t>
  </si>
  <si>
    <t>2. По необходимости откорректировать значение показателя "Применим ли в оценке" и веса показателей по НПА.</t>
  </si>
  <si>
    <t>Вес показателя, согласно НПА:</t>
  </si>
  <si>
    <t>применимость направления 1</t>
  </si>
  <si>
    <t>вес (расчетный)</t>
  </si>
  <si>
    <t>оценка (с учетом веса)</t>
  </si>
  <si>
    <t>Применим ли к оценке</t>
  </si>
  <si>
    <t>Взвешенное значение</t>
  </si>
  <si>
    <t>Сумма применимых коэффициентов</t>
  </si>
  <si>
    <t>Вспомогательные столбцы для расчета веса</t>
  </si>
  <si>
    <t>Сумма балов</t>
  </si>
  <si>
    <t>показатель</t>
  </si>
  <si>
    <t>3. Проверить данные. Если всё корректно, то записать данные в систему (нажать на кнопку "Записать данные" на панели инструментов).</t>
  </si>
  <si>
    <t>Наименование ГРБС</t>
  </si>
  <si>
    <t>Код</t>
  </si>
  <si>
    <t>Вес направления оценки, согласно НПА:</t>
  </si>
  <si>
    <t>оценка направления</t>
  </si>
  <si>
    <t>2. По необходимости откорректировать значение оценки направления "Применим ли в оценке" и веса направлений оценки по НПА.</t>
  </si>
  <si>
    <t>Итого баллов</t>
  </si>
  <si>
    <t>Сумма баллов</t>
  </si>
  <si>
    <t>Инструкция:</t>
  </si>
  <si>
    <t>1. Необходимо обновить лист (нажать на кнопку "Обновить" на панелиинструментов).</t>
  </si>
  <si>
    <t>2.2 "Доля не использованных на конец года средств бюджета Тульской области, зачисленных на лицевые счета ГРБС"</t>
  </si>
  <si>
    <t>2.3 "Выполнение государственными учреждениями утвержденного государственного задания"</t>
  </si>
  <si>
    <t>2.4 "Равномерность расходов (без учета субсидий, субвенций и иных межбюджетных трансфертов, имеющих целевое назначение, поступивших из федерального бюджета)"</t>
  </si>
  <si>
    <t>Значение показателя (в %)</t>
  </si>
  <si>
    <t>Оценка показателя       (в баллах)</t>
  </si>
  <si>
    <t>2.1 Доля бюджетных ассигнований бюджета Тульской области, исполненных в рамках программ Тульской области</t>
  </si>
  <si>
    <t>2.5 Объем изменений, внесенных в бюджетную роспись ГРБС (за исключением средств федерального бюджета)</t>
  </si>
  <si>
    <t>Вес показателя</t>
  </si>
  <si>
    <t>Оценка        (в баллах)</t>
  </si>
  <si>
    <t>2.9 Количество приостановлений операций по расходованию средств на лицевых счетах подведомственных ГРБС получателей средств бюджета Тульской области в связи с нарушением процедур исполнения судебных актов, предусматривающих обращение взыскания на средства бюджета Тульской области</t>
  </si>
  <si>
    <t>2.8 Использование организационно-правовых форм функционирования государственных учреждений</t>
  </si>
  <si>
    <t>2.7 Исполнение судебных актов по исковым требованиям, предъявленным к ГРБС</t>
  </si>
  <si>
    <t>2.6 Количество изменений, внесенных в бюджетную роспись ГРБС</t>
  </si>
  <si>
    <t>1 Качество бюджетного планирования</t>
  </si>
  <si>
    <t>2 Исполнение бюджета</t>
  </si>
  <si>
    <t>3 Результат деятельности</t>
  </si>
  <si>
    <t>Оценка         (в баллах)</t>
  </si>
  <si>
    <t>Вес направления</t>
  </si>
  <si>
    <t>Итоговая оценка</t>
  </si>
  <si>
    <t>Городская Дума Краснодара</t>
  </si>
  <si>
    <t>Департамент финансов администрации муниципального образования город Краснодар</t>
  </si>
  <si>
    <t>Контрольно-счётная палата муниципального образования город Краснодар</t>
  </si>
  <si>
    <t>Департамент архитектуры и градостроительства администрации муниципального образования город Краснодар</t>
  </si>
  <si>
    <t>Департамент строительства администрации муниципального образования город Краснодар</t>
  </si>
  <si>
    <t>Управление гражданской защиты администрации муниципального образования город Краснодар</t>
  </si>
  <si>
    <t>Департамент муниципальной собственности и городских земель администрации муниципального образования город Краснодар</t>
  </si>
  <si>
    <t>Избирательная комиссия муниципального образования город Краснодар</t>
  </si>
  <si>
    <t>Департамент образования администрации муниципального образования город Краснодар</t>
  </si>
  <si>
    <t>Управление культуры администрации муниципального образования город Краснодар</t>
  </si>
  <si>
    <t>Управление по физической культуре и спорту администрации муниципального образования город Краснодар</t>
  </si>
  <si>
    <t>Администрация Западного внутригородского округа города Краснодара</t>
  </si>
  <si>
    <t>Администрация Центрального внутригородского округа города Краснодара</t>
  </si>
  <si>
    <t>Администрация Прикубанского внутригородского округа города Краснодара</t>
  </si>
  <si>
    <t>Администрация Карасунского внутригородского округа города Краснодара</t>
  </si>
  <si>
    <t>Управление по социальным вопросам администрации муниципального образования город Краснодар</t>
  </si>
  <si>
    <t>Управление по делам молодёжи администрации муниципального образования город Краснодар</t>
  </si>
  <si>
    <t>Управление по вопросам семьи и детства администрации муниципального образования город Краснодар</t>
  </si>
  <si>
    <t>901</t>
  </si>
  <si>
    <t>902</t>
  </si>
  <si>
    <t>905</t>
  </si>
  <si>
    <t>910</t>
  </si>
  <si>
    <t>917</t>
  </si>
  <si>
    <t>918</t>
  </si>
  <si>
    <t>920</t>
  </si>
  <si>
    <t>921</t>
  </si>
  <si>
    <t>922</t>
  </si>
  <si>
    <t>925</t>
  </si>
  <si>
    <t>926</t>
  </si>
  <si>
    <t>929</t>
  </si>
  <si>
    <t>932</t>
  </si>
  <si>
    <t>933</t>
  </si>
  <si>
    <t>934</t>
  </si>
  <si>
    <t>935</t>
  </si>
  <si>
    <t>936</t>
  </si>
  <si>
    <t>938</t>
  </si>
  <si>
    <t>942</t>
  </si>
  <si>
    <t>953</t>
  </si>
  <si>
    <t>1. Реестр расходных обязательств</t>
  </si>
  <si>
    <t>1.1 Своевременность представления реестра расходных обязательств</t>
  </si>
  <si>
    <t>1.2 Полнота общей информации о расходных обязательствах, указанных в реестре расходных обязательств</t>
  </si>
  <si>
    <t>1.1 "Своевременность представления реестра расходных обязательств"</t>
  </si>
  <si>
    <t>1.2 "Полнота общей информации о расходных обязательствах, указанных в реестре расходных обязательств"</t>
  </si>
  <si>
    <t>Вес показателя (расчетный)</t>
  </si>
  <si>
    <t>2. По необходимости откорректировать значение показателя "Применимость направления" и веса показателей по НПА.</t>
  </si>
  <si>
    <t>2. Обоснования бюджетных ассигнований</t>
  </si>
  <si>
    <t>2.2 "Устойчивость системы показателей непосредственных результатов деятельности ГРБС"</t>
  </si>
  <si>
    <t>2.3 "Охват в обоснованиях бюджетных ассигнований на очередной финансовый год и плановый период показателями непосредственных результатов деятельности ГРБС"</t>
  </si>
  <si>
    <t>2.4 "Непосредственные результаты деятельности ГРБС, приведённые в обоснованиях бюджетных ассигнований на очередной финансовый год и плановый период (в количественном выражении)"</t>
  </si>
  <si>
    <t>2.5 "Взаимосвязь показателей непосредственных результатов деятельности ГРБС с достижением показателей конечных результатов деятельности ГРБС (в денежном выражении)"</t>
  </si>
  <si>
    <t>2.6 "Взаимосвязь показателей непосредственных результатов деятельности ГРБС с достижением показателей конечных результатов деятельности ГРБС (в количественном выражении)"</t>
  </si>
  <si>
    <t>2.8 "Соответствие показателей непосредственных результатов деятельности ГРБС, приведенных в обоснованиях бюджетных ассигнований на очередной финансовый год и плановый период, требованиям Методических рекомендаций (в количественном выражении)"</t>
  </si>
  <si>
    <t>2.1 "Сроки представления обоснований бюджетных ассигнований на очередной финансовый год и плановый период"</t>
  </si>
  <si>
    <t>2.7 "Соответствие показателей непосредственных результатов деятельности ГРБС (в денежном выражении), приведенных в обоснованиях бюджетных ассигнований на очередной финансовый год и плановый период, требованиям Методических рекомендаций"</t>
  </si>
  <si>
    <t>2.1 Сроки представления обоснований бюджетных ассигнований на очередной финансовый год и плановый период</t>
  </si>
  <si>
    <t>2.2 Устойчивость системы показателей непосредственных результатов деятельности ГРБС</t>
  </si>
  <si>
    <t>2.3 Охват в обоснованиях бюджетных ассигнований на очередной финансовый год и плановый период показателями непосредственных результатов деятельности ГРБС</t>
  </si>
  <si>
    <t>2.4 Непосредственные результаты деятельности ГРБС, приведённые в обоснованиях бюджетных ассигнований на очередной финансовый год и плановый период (в количественном выражении)</t>
  </si>
  <si>
    <t>2.5 Взаимосвязь показателей непосредственных результатов деятельности ГРБС с достижением показателей конечных результатов деятельности ГРБС (в денежном выражении)</t>
  </si>
  <si>
    <t>2.6 Взаимосвязь показателей непосредственных результатов деятельности ГРБС с достижением показателей конечных результатов деятельности ГРБС (в количественном выражении)</t>
  </si>
  <si>
    <t xml:space="preserve">2.7 Соответствие показателей непосредственных результатов деятельности ГРБС (в денежном выражении), приведенных в обоснованиях бюджетных ассигнований на очередной финансовый год и плановый период, требованиям методических рекомендаций </t>
  </si>
  <si>
    <t>2.8 Соответствие показателей непосредственных результатов деятельности ГРБС, приведенных в обоснованиях бюджетных ассигнований на очередной финансовый год и плановый период, требованиям Методических рекомендаций (в количественном выражении)</t>
  </si>
  <si>
    <t>1 "Реестр расходных обязательств"</t>
  </si>
  <si>
    <t>2 "Обоснования бюджетных ассигнований"</t>
  </si>
  <si>
    <t>1 Реестр расходных обязательств</t>
  </si>
  <si>
    <t>2 Обоснования бюджетных ассигнований</t>
  </si>
  <si>
    <t>Применимость направления - Обоснования бюджетных ассигнований</t>
  </si>
  <si>
    <t>Применимость показателя</t>
  </si>
  <si>
    <t>Оценка с учетом веса         (в баллах)</t>
  </si>
  <si>
    <t>Применимость направления - Реестр расходных обязательств</t>
  </si>
  <si>
    <t>применимость направления</t>
  </si>
  <si>
    <t>Рейтинг</t>
  </si>
  <si>
    <t>1. Необходимо обновить лист (нажать на кнопку "Обновить" на панели инструментов).</t>
  </si>
  <si>
    <t>ПРИМЕЧАНИЕ: обновление выдает предупреждение о невыполнении макроса. Макрос будет корректно выполнен, когда будут данные.</t>
  </si>
  <si>
    <t xml:space="preserve">Значение показателя </t>
  </si>
  <si>
    <t>Оценка с учетом веса (в баллах)</t>
  </si>
  <si>
    <t>Итоговая оценка, в баллах</t>
  </si>
  <si>
    <t>Место</t>
  </si>
  <si>
    <t>Наименование участника мониторинга</t>
  </si>
  <si>
    <t>Департамент городского хозяйства и топливно-энергетического комплекса администрации муниципального образования город Краснодар</t>
  </si>
  <si>
    <t>Администрация муниципального образования город Краснодар</t>
  </si>
  <si>
    <t>923</t>
  </si>
  <si>
    <t>Департамент транспорта и дорожного хозяйства администрации муниципального образования город Краснодар</t>
  </si>
  <si>
    <t>Управление закупок администрации муниципального образования город Краснодар</t>
  </si>
  <si>
    <t>956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</si>
</sst>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;[Red]\-#,##0.000"/>
    <numFmt numFmtId="165" formatCode="#,##0.0;[Red]\-#,##0.0"/>
  </numFmts>
  <fonts count="2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i/>
      <sz val="8"/>
      <color indexed="23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 Cyr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i/>
      <sz val="8"/>
      <color indexed="23"/>
      <name val="Calibri"/>
      <family val="2"/>
      <charset val="204"/>
    </font>
    <font>
      <sz val="11"/>
      <name val="Calibri"/>
      <family val="2"/>
      <charset val="204"/>
    </font>
    <font>
      <b/>
      <sz val="9"/>
      <color indexed="81"/>
      <name val="Tahoma"/>
      <charset val="1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solid">
        <f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06">
    <xf numFmtId="0" fontId="0" fillId="0" borderId="0">
      <protection locked="0"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5" fillId="5" borderId="1" applyNumberFormat="0" applyAlignment="0" applyProtection="0"/>
    <xf numFmtId="0" fontId="6" fillId="13" borderId="2" applyNumberFormat="0" applyAlignment="0" applyProtection="0"/>
    <xf numFmtId="0" fontId="7" fillId="13" borderId="1" applyNumberFormat="0" applyAlignment="0" applyProtection="0"/>
    <xf numFmtId="0" fontId="2" fillId="14" borderId="3" applyNumberFormat="0">
      <alignment horizontal="right" vertical="top" wrapText="1"/>
    </xf>
    <xf numFmtId="0" fontId="25" fillId="14" borderId="3" applyNumberFormat="0">
      <alignment horizontal="right" vertical="top" wrapText="1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2" fillId="0" borderId="3" applyNumberFormat="0">
      <alignment horizontal="right" vertical="top"/>
    </xf>
    <xf numFmtId="0" fontId="25" fillId="0" borderId="3" applyNumberFormat="0">
      <alignment horizontal="right" vertical="top"/>
    </xf>
    <xf numFmtId="0" fontId="3" fillId="0" borderId="4" applyNumberFormat="0">
      <alignment horizontal="right" vertical="top"/>
    </xf>
    <xf numFmtId="0" fontId="2" fillId="15" borderId="3" applyNumberFormat="0">
      <alignment horizontal="right" vertical="top"/>
    </xf>
    <xf numFmtId="0" fontId="2" fillId="15" borderId="3" applyNumberFormat="0">
      <alignment horizontal="right" vertical="top"/>
    </xf>
    <xf numFmtId="0" fontId="3" fillId="15" borderId="4" applyNumberFormat="0">
      <alignment horizontal="right" vertical="top"/>
    </xf>
    <xf numFmtId="49" fontId="2" fillId="13" borderId="3">
      <alignment horizontal="left" vertical="top"/>
    </xf>
    <xf numFmtId="49" fontId="8" fillId="0" borderId="3">
      <alignment horizontal="left" vertical="top"/>
    </xf>
    <xf numFmtId="49" fontId="8" fillId="0" borderId="3">
      <alignment horizontal="left" vertical="top"/>
    </xf>
    <xf numFmtId="49" fontId="13" fillId="0" borderId="4">
      <alignment horizontal="left" vertical="top"/>
    </xf>
    <xf numFmtId="49" fontId="2" fillId="13" borderId="3">
      <alignment horizontal="left" vertical="top"/>
    </xf>
    <xf numFmtId="49" fontId="3" fillId="16" borderId="4">
      <alignment horizontal="center" vertical="center"/>
    </xf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" fillId="6" borderId="3">
      <alignment horizontal="left" vertical="top" wrapText="1"/>
    </xf>
    <xf numFmtId="0" fontId="2" fillId="6" borderId="3">
      <alignment horizontal="left" vertical="top" wrapText="1"/>
    </xf>
    <xf numFmtId="0" fontId="3" fillId="17" borderId="4">
      <alignment horizontal="center" vertical="center" wrapText="1"/>
    </xf>
    <xf numFmtId="0" fontId="8" fillId="0" borderId="3">
      <alignment horizontal="left" vertical="top" wrapText="1"/>
    </xf>
    <xf numFmtId="0" fontId="8" fillId="0" borderId="3">
      <alignment horizontal="left" vertical="top" wrapText="1"/>
    </xf>
    <xf numFmtId="0" fontId="13" fillId="0" borderId="4">
      <alignment horizontal="left" vertical="top" wrapText="1"/>
    </xf>
    <xf numFmtId="0" fontId="2" fillId="2" borderId="3">
      <alignment horizontal="left" vertical="top" wrapText="1"/>
    </xf>
    <xf numFmtId="0" fontId="2" fillId="2" borderId="3">
      <alignment horizontal="left" vertical="top" wrapText="1"/>
    </xf>
    <xf numFmtId="0" fontId="3" fillId="18" borderId="4">
      <alignment horizontal="left" vertical="top" wrapText="1"/>
    </xf>
    <xf numFmtId="0" fontId="2" fillId="19" borderId="3">
      <alignment horizontal="left" vertical="top" wrapText="1"/>
    </xf>
    <xf numFmtId="0" fontId="2" fillId="19" borderId="3">
      <alignment horizontal="left" vertical="top" wrapText="1"/>
    </xf>
    <xf numFmtId="0" fontId="3" fillId="20" borderId="4">
      <alignment horizontal="center" vertical="center" wrapText="1"/>
    </xf>
    <xf numFmtId="0" fontId="2" fillId="21" borderId="3">
      <alignment horizontal="left" vertical="top" wrapText="1"/>
    </xf>
    <xf numFmtId="0" fontId="2" fillId="21" borderId="3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center" vertical="center" wrapText="1"/>
    </xf>
    <xf numFmtId="0" fontId="2" fillId="23" borderId="3">
      <alignment horizontal="left" vertical="top" wrapText="1"/>
    </xf>
    <xf numFmtId="0" fontId="2" fillId="0" borderId="3">
      <alignment horizontal="left" vertical="top" wrapText="1"/>
    </xf>
    <xf numFmtId="0" fontId="2" fillId="0" borderId="3">
      <alignment horizontal="left" vertical="top" wrapText="1"/>
    </xf>
    <xf numFmtId="0" fontId="3" fillId="0" borderId="4">
      <alignment horizontal="left" vertical="top" wrapText="1"/>
    </xf>
    <xf numFmtId="0" fontId="2" fillId="23" borderId="3">
      <alignment horizontal="left" vertical="top" wrapText="1"/>
    </xf>
    <xf numFmtId="0" fontId="3" fillId="24" borderId="4">
      <alignment horizontal="left" vertical="top" wrapText="1"/>
    </xf>
    <xf numFmtId="0" fontId="12" fillId="0" borderId="0">
      <alignment horizontal="left" vertical="top"/>
    </xf>
    <xf numFmtId="0" fontId="12" fillId="0" borderId="0">
      <alignment horizontal="left" vertical="top"/>
    </xf>
    <xf numFmtId="0" fontId="26" fillId="0" borderId="0">
      <alignment horizontal="left" vertical="top"/>
    </xf>
    <xf numFmtId="0" fontId="13" fillId="0" borderId="8" applyNumberFormat="0" applyFill="0" applyAlignment="0" applyProtection="0"/>
    <xf numFmtId="0" fontId="14" fillId="25" borderId="9" applyNumberFormat="0" applyAlignment="0" applyProtection="0"/>
    <xf numFmtId="0" fontId="15" fillId="0" borderId="0" applyNumberFormat="0" applyFill="0" applyBorder="0" applyAlignment="0" applyProtection="0"/>
    <xf numFmtId="0" fontId="16" fillId="26" borderId="0" applyNumberFormat="0" applyBorder="0" applyAlignment="0" applyProtection="0"/>
    <xf numFmtId="0" fontId="2" fillId="0" borderId="0"/>
    <xf numFmtId="0" fontId="24" fillId="0" borderId="0"/>
    <xf numFmtId="0" fontId="25" fillId="0" borderId="0"/>
    <xf numFmtId="0" fontId="3" fillId="0" borderId="0">
      <protection locked="0"/>
    </xf>
    <xf numFmtId="0" fontId="2" fillId="6" borderId="10" applyNumberFormat="0">
      <alignment horizontal="right" vertical="top"/>
    </xf>
    <xf numFmtId="0" fontId="2" fillId="2" borderId="10" applyNumberFormat="0">
      <alignment horizontal="right" vertical="top"/>
    </xf>
    <xf numFmtId="0" fontId="2" fillId="0" borderId="3" applyNumberFormat="0">
      <alignment horizontal="right" vertical="top"/>
    </xf>
    <xf numFmtId="0" fontId="2" fillId="0" borderId="3" applyNumberFormat="0">
      <alignment horizontal="right" vertical="top"/>
    </xf>
    <xf numFmtId="0" fontId="3" fillId="0" borderId="4" applyNumberFormat="0">
      <alignment horizontal="right" vertical="top"/>
    </xf>
    <xf numFmtId="0" fontId="2" fillId="2" borderId="10" applyNumberFormat="0">
      <alignment horizontal="right" vertical="top"/>
    </xf>
    <xf numFmtId="0" fontId="3" fillId="18" borderId="10" applyNumberFormat="0">
      <alignment horizontal="right" vertical="top"/>
    </xf>
    <xf numFmtId="0" fontId="2" fillId="0" borderId="3" applyNumberFormat="0">
      <alignment horizontal="right" vertical="top"/>
    </xf>
    <xf numFmtId="0" fontId="2" fillId="0" borderId="3" applyNumberFormat="0">
      <alignment horizontal="right" vertical="top"/>
    </xf>
    <xf numFmtId="0" fontId="3" fillId="0" borderId="4" applyNumberFormat="0">
      <alignment horizontal="right" vertical="top"/>
    </xf>
    <xf numFmtId="0" fontId="2" fillId="6" borderId="10" applyNumberFormat="0">
      <alignment horizontal="right" vertical="top"/>
    </xf>
    <xf numFmtId="0" fontId="3" fillId="17" borderId="10" applyNumberFormat="0">
      <alignment horizontal="right" vertical="top"/>
    </xf>
    <xf numFmtId="0" fontId="2" fillId="19" borderId="10" applyNumberFormat="0">
      <alignment horizontal="right" vertical="top"/>
    </xf>
    <xf numFmtId="0" fontId="2" fillId="0" borderId="3" applyNumberFormat="0">
      <alignment horizontal="right" vertical="top"/>
    </xf>
    <xf numFmtId="0" fontId="2" fillId="0" borderId="3" applyNumberFormat="0">
      <alignment horizontal="right" vertical="top"/>
    </xf>
    <xf numFmtId="0" fontId="3" fillId="0" borderId="4" applyNumberFormat="0">
      <alignment horizontal="right" vertical="top"/>
    </xf>
    <xf numFmtId="0" fontId="2" fillId="19" borderId="10" applyNumberFormat="0">
      <alignment horizontal="right" vertical="top"/>
    </xf>
    <xf numFmtId="0" fontId="3" fillId="20" borderId="10" applyNumberFormat="0">
      <alignment horizontal="right" vertical="top"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27" borderId="11" applyNumberFormat="0" applyFont="0" applyAlignment="0" applyProtection="0"/>
    <xf numFmtId="49" fontId="19" fillId="14" borderId="3">
      <alignment horizontal="center" vertical="top" wrapText="1"/>
    </xf>
    <xf numFmtId="49" fontId="2" fillId="0" borderId="3">
      <alignment horizontal="left" vertical="top" wrapText="1"/>
    </xf>
    <xf numFmtId="49" fontId="2" fillId="0" borderId="3">
      <alignment horizontal="left" vertical="top" wrapText="1"/>
    </xf>
    <xf numFmtId="49" fontId="27" fillId="0" borderId="4">
      <alignment horizontal="left" vertical="top" wrapText="1"/>
    </xf>
    <xf numFmtId="49" fontId="19" fillId="26" borderId="3">
      <alignment horizontal="left" vertical="top" wrapText="1"/>
    </xf>
    <xf numFmtId="49" fontId="5" fillId="28" borderId="4">
      <alignment horizontal="left" vertical="top" wrapText="1"/>
    </xf>
    <xf numFmtId="0" fontId="20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" fillId="14" borderId="3">
      <alignment horizontal="left" vertical="top" wrapText="1"/>
    </xf>
    <xf numFmtId="0" fontId="2" fillId="0" borderId="3">
      <alignment horizontal="left" vertical="top" wrapText="1"/>
    </xf>
    <xf numFmtId="0" fontId="2" fillId="0" borderId="3">
      <alignment horizontal="left" vertical="top" wrapText="1"/>
    </xf>
    <xf numFmtId="0" fontId="3" fillId="0" borderId="4">
      <alignment horizontal="left" vertical="top" wrapText="1"/>
    </xf>
    <xf numFmtId="0" fontId="25" fillId="14" borderId="3">
      <alignment horizontal="left" vertical="top" wrapText="1"/>
    </xf>
    <xf numFmtId="0" fontId="3" fillId="24" borderId="4">
      <alignment horizontal="left" vertical="top" wrapText="1"/>
    </xf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2" fillId="14" borderId="3" applyNumberFormat="0">
      <alignment horizontal="right" vertical="top" wrapText="1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2" fillId="0" borderId="3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15" borderId="4" applyNumberFormat="0">
      <alignment horizontal="right" vertical="top"/>
    </xf>
    <xf numFmtId="0" fontId="3" fillId="15" borderId="4" applyNumberFormat="0">
      <alignment horizontal="right" vertical="top"/>
    </xf>
    <xf numFmtId="0" fontId="3" fillId="15" borderId="4" applyNumberFormat="0">
      <alignment horizontal="right" vertical="top"/>
    </xf>
    <xf numFmtId="0" fontId="3" fillId="15" borderId="4" applyNumberFormat="0">
      <alignment horizontal="right" vertical="top"/>
    </xf>
    <xf numFmtId="0" fontId="3" fillId="15" borderId="4" applyNumberFormat="0">
      <alignment horizontal="right" vertical="top"/>
    </xf>
    <xf numFmtId="0" fontId="3" fillId="15" borderId="4" applyNumberFormat="0">
      <alignment horizontal="right" vertical="top"/>
    </xf>
    <xf numFmtId="49" fontId="13" fillId="0" borderId="4">
      <alignment horizontal="left" vertical="top"/>
    </xf>
    <xf numFmtId="49" fontId="13" fillId="0" borderId="4">
      <alignment horizontal="left" vertical="top"/>
    </xf>
    <xf numFmtId="49" fontId="13" fillId="0" borderId="4">
      <alignment horizontal="left" vertical="top"/>
    </xf>
    <xf numFmtId="49" fontId="13" fillId="0" borderId="4">
      <alignment horizontal="left" vertical="top"/>
    </xf>
    <xf numFmtId="49" fontId="13" fillId="0" borderId="4">
      <alignment horizontal="left" vertical="top"/>
    </xf>
    <xf numFmtId="49" fontId="13" fillId="0" borderId="4">
      <alignment horizontal="left" vertical="top"/>
    </xf>
    <xf numFmtId="49" fontId="3" fillId="16" borderId="4">
      <alignment horizontal="left" vertical="top"/>
    </xf>
    <xf numFmtId="49" fontId="3" fillId="16" borderId="4">
      <alignment horizontal="left" vertical="top"/>
    </xf>
    <xf numFmtId="49" fontId="3" fillId="16" borderId="4">
      <alignment horizontal="left" vertical="top"/>
    </xf>
    <xf numFmtId="49" fontId="3" fillId="16" borderId="4">
      <alignment horizontal="left" vertical="top"/>
    </xf>
    <xf numFmtId="49" fontId="3" fillId="16" borderId="4">
      <alignment horizontal="left" vertical="top"/>
    </xf>
    <xf numFmtId="49" fontId="3" fillId="16" borderId="4">
      <alignment horizontal="left" vertical="top"/>
    </xf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7" borderId="4">
      <alignment horizontal="left" vertical="top" wrapText="1"/>
    </xf>
    <xf numFmtId="0" fontId="3" fillId="17" borderId="4">
      <alignment horizontal="left" vertical="top" wrapText="1"/>
    </xf>
    <xf numFmtId="0" fontId="3" fillId="17" borderId="4">
      <alignment horizontal="left" vertical="top" wrapText="1"/>
    </xf>
    <xf numFmtId="0" fontId="3" fillId="17" borderId="4">
      <alignment horizontal="left" vertical="top" wrapText="1"/>
    </xf>
    <xf numFmtId="0" fontId="3" fillId="17" borderId="4">
      <alignment horizontal="left" vertical="top" wrapText="1"/>
    </xf>
    <xf numFmtId="0" fontId="3" fillId="17" borderId="4">
      <alignment horizontal="left" vertical="top" wrapText="1"/>
    </xf>
    <xf numFmtId="0" fontId="13" fillId="0" borderId="4">
      <alignment horizontal="left" vertical="top" wrapText="1"/>
    </xf>
    <xf numFmtId="0" fontId="13" fillId="0" borderId="4">
      <alignment horizontal="left" vertical="top" wrapText="1"/>
    </xf>
    <xf numFmtId="0" fontId="13" fillId="0" borderId="4">
      <alignment horizontal="left" vertical="top" wrapText="1"/>
    </xf>
    <xf numFmtId="0" fontId="13" fillId="0" borderId="4">
      <alignment horizontal="left" vertical="top" wrapText="1"/>
    </xf>
    <xf numFmtId="0" fontId="13" fillId="0" borderId="4">
      <alignment horizontal="left" vertical="top" wrapText="1"/>
    </xf>
    <xf numFmtId="0" fontId="13" fillId="0" borderId="4">
      <alignment horizontal="left" vertical="top" wrapText="1"/>
    </xf>
    <xf numFmtId="0" fontId="3" fillId="18" borderId="4">
      <alignment horizontal="left" vertical="top" wrapText="1"/>
    </xf>
    <xf numFmtId="0" fontId="3" fillId="18" borderId="4">
      <alignment horizontal="left" vertical="top" wrapText="1"/>
    </xf>
    <xf numFmtId="0" fontId="3" fillId="18" borderId="4">
      <alignment horizontal="left" vertical="top" wrapText="1"/>
    </xf>
    <xf numFmtId="0" fontId="3" fillId="18" borderId="4">
      <alignment horizontal="left" vertical="top" wrapText="1"/>
    </xf>
    <xf numFmtId="0" fontId="3" fillId="18" borderId="4">
      <alignment horizontal="left" vertical="top" wrapText="1"/>
    </xf>
    <xf numFmtId="0" fontId="3" fillId="18" borderId="4">
      <alignment horizontal="left" vertical="top" wrapText="1"/>
    </xf>
    <xf numFmtId="0" fontId="3" fillId="20" borderId="4">
      <alignment horizontal="left" vertical="top" wrapText="1"/>
    </xf>
    <xf numFmtId="0" fontId="3" fillId="20" borderId="4">
      <alignment horizontal="left" vertical="top" wrapText="1"/>
    </xf>
    <xf numFmtId="0" fontId="3" fillId="20" borderId="4">
      <alignment horizontal="left" vertical="top" wrapText="1"/>
    </xf>
    <xf numFmtId="0" fontId="3" fillId="20" borderId="4">
      <alignment horizontal="left" vertical="top" wrapText="1"/>
    </xf>
    <xf numFmtId="0" fontId="3" fillId="20" borderId="4">
      <alignment horizontal="left" vertical="top" wrapText="1"/>
    </xf>
    <xf numFmtId="0" fontId="3" fillId="20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24" borderId="4">
      <alignment horizontal="left" vertical="top" wrapText="1"/>
    </xf>
    <xf numFmtId="0" fontId="3" fillId="24" borderId="4">
      <alignment horizontal="left" vertical="top" wrapText="1"/>
    </xf>
    <xf numFmtId="0" fontId="3" fillId="24" borderId="4">
      <alignment horizontal="left" vertical="top" wrapText="1"/>
    </xf>
    <xf numFmtId="0" fontId="3" fillId="24" borderId="4">
      <alignment horizontal="left" vertical="top" wrapText="1"/>
    </xf>
    <xf numFmtId="0" fontId="3" fillId="24" borderId="4">
      <alignment horizontal="left" vertical="top" wrapText="1"/>
    </xf>
    <xf numFmtId="0" fontId="3" fillId="24" borderId="4">
      <alignment horizontal="left" vertical="top" wrapText="1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5" borderId="9" applyNumberFormat="0" applyAlignment="0" applyProtection="0"/>
    <xf numFmtId="0" fontId="14" fillId="25" borderId="9" applyNumberFormat="0" applyAlignment="0" applyProtection="0"/>
    <xf numFmtId="0" fontId="14" fillId="25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18" borderId="10" applyNumberFormat="0">
      <alignment horizontal="right" vertical="top"/>
    </xf>
    <xf numFmtId="0" fontId="3" fillId="18" borderId="10" applyNumberFormat="0">
      <alignment horizontal="right" vertical="top"/>
    </xf>
    <xf numFmtId="0" fontId="3" fillId="18" borderId="10" applyNumberFormat="0">
      <alignment horizontal="right" vertical="top"/>
    </xf>
    <xf numFmtId="0" fontId="3" fillId="18" borderId="10" applyNumberFormat="0">
      <alignment horizontal="right" vertical="top"/>
    </xf>
    <xf numFmtId="0" fontId="3" fillId="18" borderId="10" applyNumberFormat="0">
      <alignment horizontal="right" vertical="top"/>
    </xf>
    <xf numFmtId="0" fontId="3" fillId="18" borderId="10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17" borderId="10" applyNumberFormat="0">
      <alignment horizontal="right" vertical="top"/>
    </xf>
    <xf numFmtId="0" fontId="3" fillId="17" borderId="10" applyNumberFormat="0">
      <alignment horizontal="right" vertical="top"/>
    </xf>
    <xf numFmtId="0" fontId="3" fillId="17" borderId="10" applyNumberFormat="0">
      <alignment horizontal="right" vertical="top"/>
    </xf>
    <xf numFmtId="0" fontId="3" fillId="17" borderId="10" applyNumberFormat="0">
      <alignment horizontal="right" vertical="top"/>
    </xf>
    <xf numFmtId="0" fontId="3" fillId="17" borderId="10" applyNumberFormat="0">
      <alignment horizontal="right" vertical="top"/>
    </xf>
    <xf numFmtId="0" fontId="3" fillId="17" borderId="10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20" borderId="10" applyNumberFormat="0">
      <alignment horizontal="right" vertical="top"/>
    </xf>
    <xf numFmtId="0" fontId="3" fillId="20" borderId="10" applyNumberFormat="0">
      <alignment horizontal="right" vertical="top"/>
    </xf>
    <xf numFmtId="0" fontId="3" fillId="20" borderId="10" applyNumberFormat="0">
      <alignment horizontal="right" vertical="top"/>
    </xf>
    <xf numFmtId="0" fontId="3" fillId="20" borderId="10" applyNumberFormat="0">
      <alignment horizontal="right" vertical="top"/>
    </xf>
    <xf numFmtId="0" fontId="3" fillId="20" borderId="10" applyNumberFormat="0">
      <alignment horizontal="right" vertical="top"/>
    </xf>
    <xf numFmtId="0" fontId="3" fillId="20" borderId="10" applyNumberFormat="0">
      <alignment horizontal="right" vertical="top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49" fontId="27" fillId="0" borderId="4">
      <alignment horizontal="left" vertical="top" wrapText="1"/>
    </xf>
    <xf numFmtId="49" fontId="27" fillId="0" borderId="4">
      <alignment horizontal="left" vertical="top" wrapText="1"/>
    </xf>
    <xf numFmtId="49" fontId="27" fillId="0" borderId="4">
      <alignment horizontal="left" vertical="top" wrapText="1"/>
    </xf>
    <xf numFmtId="49" fontId="27" fillId="0" borderId="4">
      <alignment horizontal="left" vertical="top" wrapText="1"/>
    </xf>
    <xf numFmtId="49" fontId="27" fillId="0" borderId="4">
      <alignment horizontal="left" vertical="top" wrapText="1"/>
    </xf>
    <xf numFmtId="49" fontId="27" fillId="0" borderId="4">
      <alignment horizontal="left" vertical="top" wrapText="1"/>
    </xf>
    <xf numFmtId="49" fontId="5" fillId="28" borderId="4">
      <alignment horizontal="left" vertical="top" wrapText="1"/>
    </xf>
    <xf numFmtId="49" fontId="5" fillId="28" borderId="4">
      <alignment horizontal="left" vertical="top" wrapText="1"/>
    </xf>
    <xf numFmtId="49" fontId="5" fillId="28" borderId="4">
      <alignment horizontal="left" vertical="top" wrapText="1"/>
    </xf>
    <xf numFmtId="49" fontId="5" fillId="28" borderId="4">
      <alignment horizontal="left" vertical="top" wrapText="1"/>
    </xf>
    <xf numFmtId="49" fontId="5" fillId="28" borderId="4">
      <alignment horizontal="left" vertical="top" wrapText="1"/>
    </xf>
    <xf numFmtId="49" fontId="5" fillId="28" borderId="4">
      <alignment horizontal="left" vertical="top" wrapText="1"/>
    </xf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2" fillId="14" borderId="3">
      <alignment horizontal="left" vertical="top" wrapText="1"/>
    </xf>
    <xf numFmtId="0" fontId="3" fillId="24" borderId="4">
      <alignment horizontal="left" vertical="top" wrapText="1"/>
    </xf>
    <xf numFmtId="0" fontId="3" fillId="24" borderId="4">
      <alignment horizontal="left" vertical="top" wrapText="1"/>
    </xf>
    <xf numFmtId="0" fontId="3" fillId="24" borderId="4">
      <alignment horizontal="left" vertical="top" wrapText="1"/>
    </xf>
    <xf numFmtId="0" fontId="3" fillId="24" borderId="4">
      <alignment horizontal="left" vertical="top" wrapText="1"/>
    </xf>
    <xf numFmtId="0" fontId="3" fillId="24" borderId="4">
      <alignment horizontal="left" vertical="top" wrapText="1"/>
    </xf>
    <xf numFmtId="0" fontId="3" fillId="24" borderId="4">
      <alignment horizontal="left" vertical="top" wrapText="1"/>
    </xf>
    <xf numFmtId="0" fontId="3" fillId="24" borderId="4">
      <alignment horizontal="left" vertical="top" wrapText="1"/>
    </xf>
  </cellStyleXfs>
  <cellXfs count="96">
    <xf numFmtId="0" fontId="0" fillId="0" borderId="0" xfId="0">
      <protection locked="0"/>
    </xf>
    <xf numFmtId="49" fontId="19" fillId="14" borderId="3" xfId="84">
      <alignment horizontal="center" vertical="top" wrapText="1"/>
    </xf>
    <xf numFmtId="0" fontId="0" fillId="28" borderId="0" xfId="0" applyFill="1">
      <protection locked="0"/>
    </xf>
    <xf numFmtId="0" fontId="0" fillId="0" borderId="13" xfId="0" applyBorder="1" applyAlignment="1">
      <alignment horizontal="center" vertical="center" wrapText="1"/>
      <protection locked="0"/>
    </xf>
    <xf numFmtId="0" fontId="0" fillId="29" borderId="0" xfId="0" applyFill="1">
      <protection locked="0"/>
    </xf>
    <xf numFmtId="0" fontId="8" fillId="29" borderId="0" xfId="0" applyFont="1" applyFill="1">
      <protection locked="0"/>
    </xf>
    <xf numFmtId="0" fontId="8" fillId="29" borderId="14" xfId="0" applyFont="1" applyFill="1" applyBorder="1" applyAlignment="1">
      <alignment horizontal="center" vertical="center"/>
      <protection locked="0"/>
    </xf>
    <xf numFmtId="0" fontId="0" fillId="16" borderId="13" xfId="0" applyFill="1" applyBorder="1" applyAlignment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  <protection locked="0"/>
    </xf>
    <xf numFmtId="0" fontId="0" fillId="0" borderId="4" xfId="0" applyBorder="1">
      <protection locked="0"/>
    </xf>
    <xf numFmtId="0" fontId="0" fillId="0" borderId="18" xfId="0" applyBorder="1" applyAlignment="1">
      <alignment horizontal="center" vertical="center" wrapText="1"/>
      <protection locked="0"/>
    </xf>
    <xf numFmtId="0" fontId="0" fillId="30" borderId="4" xfId="0" applyFill="1" applyBorder="1" applyAlignment="1">
      <alignment horizontal="center"/>
      <protection locked="0"/>
    </xf>
    <xf numFmtId="0" fontId="0" fillId="30" borderId="4" xfId="0" applyFill="1" applyBorder="1" applyAlignment="1">
      <alignment horizontal="center" wrapText="1"/>
      <protection locked="0"/>
    </xf>
    <xf numFmtId="0" fontId="0" fillId="31" borderId="0" xfId="0" applyFill="1">
      <protection locked="0"/>
    </xf>
    <xf numFmtId="0" fontId="0" fillId="30" borderId="0" xfId="0" applyFill="1">
      <protection locked="0"/>
    </xf>
    <xf numFmtId="0" fontId="0" fillId="30" borderId="13" xfId="0" applyFill="1" applyBorder="1" applyAlignment="1">
      <alignment horizontal="center" vertical="center" wrapText="1"/>
      <protection locked="0"/>
    </xf>
    <xf numFmtId="0" fontId="0" fillId="30" borderId="4" xfId="0" applyFill="1" applyBorder="1" applyAlignment="1">
      <alignment horizontal="center" vertical="center" wrapText="1"/>
      <protection locked="0"/>
    </xf>
    <xf numFmtId="0" fontId="0" fillId="0" borderId="27" xfId="0" applyBorder="1" applyAlignment="1">
      <alignment horizontal="center" vertical="center" wrapText="1"/>
      <protection locked="0"/>
    </xf>
    <xf numFmtId="0" fontId="0" fillId="31" borderId="27" xfId="0" applyFill="1" applyBorder="1" applyAlignment="1">
      <alignment horizontal="center" vertical="center" wrapText="1"/>
      <protection locked="0"/>
    </xf>
    <xf numFmtId="0" fontId="0" fillId="0" borderId="0" xfId="0" applyFill="1">
      <protection locked="0"/>
    </xf>
    <xf numFmtId="0" fontId="0" fillId="16" borderId="28" xfId="0" applyFill="1" applyBorder="1" applyAlignment="1">
      <alignment horizontal="center" vertical="center" wrapText="1"/>
      <protection locked="0"/>
    </xf>
    <xf numFmtId="0" fontId="0" fillId="30" borderId="0" xfId="0" applyFill="1" applyBorder="1" applyAlignment="1">
      <alignment horizontal="center" vertical="center" wrapText="1"/>
      <protection locked="0"/>
    </xf>
    <xf numFmtId="0" fontId="0" fillId="16" borderId="31" xfId="0" applyFill="1" applyBorder="1" applyAlignment="1">
      <alignment horizontal="center" vertical="center" wrapText="1"/>
      <protection locked="0"/>
    </xf>
    <xf numFmtId="0" fontId="0" fillId="0" borderId="0" xfId="0" applyBorder="1">
      <protection locked="0"/>
    </xf>
    <xf numFmtId="0" fontId="0" fillId="0" borderId="30" xfId="0" applyBorder="1">
      <protection locked="0"/>
    </xf>
    <xf numFmtId="0" fontId="0" fillId="30" borderId="31" xfId="0" applyFill="1" applyBorder="1" applyAlignment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  <protection locked="0"/>
    </xf>
    <xf numFmtId="0" fontId="2" fillId="14" borderId="3" xfId="93">
      <alignment horizontal="left" vertical="top" wrapText="1"/>
    </xf>
    <xf numFmtId="164" fontId="2" fillId="0" borderId="3" xfId="14" applyNumberFormat="1">
      <alignment horizontal="right" vertical="top"/>
    </xf>
    <xf numFmtId="0" fontId="2" fillId="14" borderId="3" xfId="10" applyNumberFormat="1">
      <alignment horizontal="right" vertical="top" wrapText="1"/>
    </xf>
    <xf numFmtId="0" fontId="0" fillId="0" borderId="0" xfId="0" applyAlignment="1" applyProtection="1">
      <alignment wrapText="1"/>
    </xf>
    <xf numFmtId="0" fontId="0" fillId="0" borderId="0" xfId="0" applyProtection="1"/>
    <xf numFmtId="0" fontId="0" fillId="28" borderId="0" xfId="0" applyFill="1" applyProtection="1"/>
    <xf numFmtId="0" fontId="8" fillId="0" borderId="14" xfId="0" applyFont="1" applyBorder="1" applyAlignment="1" applyProtection="1">
      <alignment horizontal="center" vertical="center" wrapText="1"/>
    </xf>
    <xf numFmtId="0" fontId="2" fillId="0" borderId="3" xfId="14" applyNumberFormat="1">
      <alignment horizontal="right" vertical="top"/>
    </xf>
    <xf numFmtId="164" fontId="2" fillId="14" borderId="3" xfId="10" applyNumberFormat="1">
      <alignment horizontal="right" vertical="top" wrapText="1"/>
    </xf>
    <xf numFmtId="165" fontId="2" fillId="0" borderId="3" xfId="14" applyNumberFormat="1">
      <alignment horizontal="right" vertical="top"/>
    </xf>
    <xf numFmtId="165" fontId="2" fillId="14" borderId="3" xfId="10" applyNumberFormat="1">
      <alignment horizontal="right" vertical="top" wrapText="1"/>
    </xf>
    <xf numFmtId="0" fontId="0" fillId="30" borderId="4" xfId="0" applyFill="1" applyBorder="1" applyAlignment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  <protection locked="0"/>
    </xf>
    <xf numFmtId="0" fontId="8" fillId="0" borderId="23" xfId="0" applyFont="1" applyBorder="1" applyAlignment="1">
      <alignment horizontal="center" vertical="center" wrapText="1"/>
      <protection locked="0"/>
    </xf>
    <xf numFmtId="0" fontId="8" fillId="0" borderId="13" xfId="0" applyFont="1" applyBorder="1" applyAlignment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  <protection locked="0"/>
    </xf>
    <xf numFmtId="0" fontId="0" fillId="0" borderId="26" xfId="0" applyBorder="1" applyAlignment="1">
      <alignment horizontal="center" vertical="center" wrapText="1"/>
      <protection locked="0"/>
    </xf>
    <xf numFmtId="40" fontId="2" fillId="0" borderId="3" xfId="14" applyNumberFormat="1">
      <alignment horizontal="right" vertical="top"/>
    </xf>
    <xf numFmtId="0" fontId="0" fillId="30" borderId="4" xfId="0" applyFill="1" applyBorder="1" applyAlignment="1">
      <protection locked="0"/>
    </xf>
    <xf numFmtId="0" fontId="23" fillId="0" borderId="0" xfId="0" applyFont="1" applyAlignment="1">
      <alignment wrapText="1"/>
      <protection locked="0"/>
    </xf>
    <xf numFmtId="0" fontId="0" fillId="0" borderId="0" xfId="0" applyAlignment="1">
      <alignment wrapText="1"/>
      <protection locked="0"/>
    </xf>
    <xf numFmtId="0" fontId="0" fillId="29" borderId="19" xfId="0" applyFill="1" applyBorder="1" applyAlignment="1">
      <alignment wrapText="1"/>
      <protection locked="0"/>
    </xf>
    <xf numFmtId="0" fontId="0" fillId="29" borderId="0" xfId="0" applyFill="1" applyAlignment="1">
      <alignment wrapText="1"/>
      <protection locked="0"/>
    </xf>
    <xf numFmtId="0" fontId="8" fillId="0" borderId="33" xfId="0" applyFont="1" applyBorder="1" applyAlignment="1">
      <alignment horizontal="center" vertical="center" wrapText="1"/>
      <protection locked="0"/>
    </xf>
    <xf numFmtId="0" fontId="8" fillId="0" borderId="31" xfId="0" applyFont="1" applyBorder="1" applyAlignment="1">
      <alignment horizontal="center" vertical="center" wrapText="1"/>
      <protection locked="0"/>
    </xf>
    <xf numFmtId="0" fontId="8" fillId="0" borderId="15" xfId="0" applyFont="1" applyBorder="1" applyAlignment="1">
      <alignment horizontal="center" vertical="center" wrapText="1"/>
      <protection locked="0"/>
    </xf>
    <xf numFmtId="0" fontId="8" fillId="0" borderId="16" xfId="0" applyFont="1" applyBorder="1" applyAlignment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  <protection locked="0"/>
    </xf>
    <xf numFmtId="0" fontId="0" fillId="30" borderId="4" xfId="0" applyFill="1" applyBorder="1" applyAlignment="1">
      <alignment horizontal="center" vertical="center" wrapText="1"/>
      <protection locked="0"/>
    </xf>
    <xf numFmtId="16" fontId="0" fillId="0" borderId="4" xfId="0" applyNumberFormat="1" applyBorder="1" applyAlignment="1">
      <alignment horizontal="center" vertical="center" wrapText="1"/>
      <protection locked="0"/>
    </xf>
    <xf numFmtId="16" fontId="0" fillId="0" borderId="20" xfId="0" applyNumberFormat="1" applyBorder="1" applyAlignment="1">
      <alignment horizontal="center" vertical="center" wrapText="1"/>
      <protection locked="0"/>
    </xf>
    <xf numFmtId="16" fontId="0" fillId="0" borderId="21" xfId="0" applyNumberFormat="1" applyBorder="1" applyAlignment="1">
      <alignment horizontal="center" vertical="center" wrapText="1"/>
      <protection locked="0"/>
    </xf>
    <xf numFmtId="16" fontId="0" fillId="0" borderId="22" xfId="0" applyNumberFormat="1" applyBorder="1" applyAlignment="1">
      <alignment horizontal="center" vertical="center" wrapText="1"/>
      <protection locked="0"/>
    </xf>
    <xf numFmtId="0" fontId="0" fillId="29" borderId="19" xfId="0" applyFill="1" applyBorder="1" applyAlignment="1">
      <alignment horizontal="left" wrapText="1"/>
      <protection locked="0"/>
    </xf>
    <xf numFmtId="0" fontId="0" fillId="29" borderId="0" xfId="0" applyFill="1" applyAlignment="1">
      <alignment horizontal="left" wrapText="1"/>
      <protection locked="0"/>
    </xf>
    <xf numFmtId="0" fontId="0" fillId="0" borderId="0" xfId="0" applyAlignment="1">
      <alignment horizontal="left" wrapText="1"/>
      <protection locked="0"/>
    </xf>
    <xf numFmtId="0" fontId="8" fillId="0" borderId="4" xfId="0" applyFont="1" applyBorder="1" applyAlignment="1">
      <alignment horizontal="center" vertical="center" wrapText="1"/>
      <protection locked="0"/>
    </xf>
    <xf numFmtId="0" fontId="0" fillId="29" borderId="19" xfId="0" applyFill="1" applyBorder="1" applyAlignment="1">
      <alignment horizontal="left" vertical="center" wrapText="1"/>
      <protection locked="0"/>
    </xf>
    <xf numFmtId="0" fontId="0" fillId="29" borderId="0" xfId="0" applyFill="1" applyAlignment="1">
      <alignment horizontal="left" vertical="center" wrapText="1"/>
      <protection locked="0"/>
    </xf>
    <xf numFmtId="0" fontId="0" fillId="0" borderId="0" xfId="0" applyAlignment="1">
      <alignment horizontal="left" vertical="center" wrapText="1"/>
      <protection locked="0"/>
    </xf>
    <xf numFmtId="0" fontId="8" fillId="0" borderId="23" xfId="0" applyFont="1" applyBorder="1" applyAlignment="1">
      <alignment horizontal="center" vertical="center" wrapText="1"/>
      <protection locked="0"/>
    </xf>
    <xf numFmtId="0" fontId="8" fillId="0" borderId="13" xfId="0" applyFont="1" applyBorder="1" applyAlignment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 wrapText="1"/>
      <protection locked="0"/>
    </xf>
    <xf numFmtId="0" fontId="0" fillId="16" borderId="0" xfId="0" applyFill="1" applyBorder="1" applyAlignment="1">
      <alignment horizontal="center" vertical="center" wrapText="1"/>
      <protection locked="0"/>
    </xf>
    <xf numFmtId="0" fontId="0" fillId="16" borderId="30" xfId="0" applyFill="1" applyBorder="1" applyAlignment="1">
      <alignment horizontal="center" vertical="center" wrapText="1"/>
      <protection locked="0"/>
    </xf>
    <xf numFmtId="0" fontId="8" fillId="0" borderId="4" xfId="0" applyFont="1" applyBorder="1" applyAlignment="1">
      <alignment horizontal="center" vertical="center"/>
      <protection locked="0"/>
    </xf>
    <xf numFmtId="0" fontId="0" fillId="0" borderId="4" xfId="0" applyBorder="1" applyAlignment="1">
      <alignment horizontal="center" vertical="center" wrapText="1"/>
      <protection locked="0"/>
    </xf>
    <xf numFmtId="0" fontId="0" fillId="0" borderId="29" xfId="0" applyBorder="1" applyAlignment="1">
      <alignment horizontal="center" vertical="center" wrapText="1"/>
      <protection locked="0"/>
    </xf>
    <xf numFmtId="0" fontId="0" fillId="0" borderId="24" xfId="0" applyFill="1" applyBorder="1" applyAlignment="1">
      <alignment horizontal="center" vertical="center" wrapText="1"/>
      <protection locked="0"/>
    </xf>
    <xf numFmtId="0" fontId="0" fillId="0" borderId="25" xfId="0" applyFill="1" applyBorder="1" applyAlignment="1">
      <alignment horizontal="center" vertical="center" wrapText="1"/>
      <protection locked="0"/>
    </xf>
    <xf numFmtId="0" fontId="0" fillId="0" borderId="32" xfId="0" applyFill="1" applyBorder="1" applyAlignment="1">
      <alignment horizontal="center" vertical="center" wrapText="1"/>
      <protection locked="0"/>
    </xf>
    <xf numFmtId="0" fontId="2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8" fillId="28" borderId="0" xfId="0" applyFont="1" applyFill="1" applyAlignment="1" applyProtection="1">
      <alignment wrapText="1"/>
    </xf>
  </cellXfs>
  <cellStyles count="406">
    <cellStyle name="20% - Акцент1 2" xfId="100"/>
    <cellStyle name="20% - Акцент1 3" xfId="101"/>
    <cellStyle name="20% - Акцент1 4" xfId="102"/>
    <cellStyle name="20% - Акцент2 2" xfId="103"/>
    <cellStyle name="20% - Акцент2 3" xfId="104"/>
    <cellStyle name="20% - Акцент2 4" xfId="105"/>
    <cellStyle name="20% - Акцент3 2" xfId="106"/>
    <cellStyle name="20% - Акцент3 3" xfId="107"/>
    <cellStyle name="20% - Акцент3 4" xfId="108"/>
    <cellStyle name="20% - Акцент4 2" xfId="109"/>
    <cellStyle name="20% - Акцент4 3" xfId="110"/>
    <cellStyle name="20% - Акцент4 4" xfId="111"/>
    <cellStyle name="20% - Акцент5 2" xfId="112"/>
    <cellStyle name="20% - Акцент5 3" xfId="113"/>
    <cellStyle name="20% - Акцент5 4" xfId="114"/>
    <cellStyle name="20% - Акцент6 2" xfId="115"/>
    <cellStyle name="20% - Акцент6 3" xfId="116"/>
    <cellStyle name="20% - Акцент6 4" xfId="117"/>
    <cellStyle name="40% - Акцент1 2" xfId="118"/>
    <cellStyle name="40% - Акцент1 3" xfId="119"/>
    <cellStyle name="40% - Акцент1 4" xfId="120"/>
    <cellStyle name="40% - Акцент2 2" xfId="121"/>
    <cellStyle name="40% - Акцент2 3" xfId="122"/>
    <cellStyle name="40% - Акцент2 4" xfId="123"/>
    <cellStyle name="40% - Акцент3 2" xfId="124"/>
    <cellStyle name="40% - Акцент3 3" xfId="125"/>
    <cellStyle name="40% - Акцент3 4" xfId="126"/>
    <cellStyle name="40% - Акцент4 2" xfId="127"/>
    <cellStyle name="40% - Акцент4 3" xfId="128"/>
    <cellStyle name="40% - Акцент4 4" xfId="129"/>
    <cellStyle name="40% - Акцент5 2" xfId="130"/>
    <cellStyle name="40% - Акцент5 3" xfId="131"/>
    <cellStyle name="40% - Акцент5 4" xfId="132"/>
    <cellStyle name="40% - Акцент6 2" xfId="133"/>
    <cellStyle name="40% - Акцент6 3" xfId="134"/>
    <cellStyle name="40% - Акцент6 4" xfId="135"/>
    <cellStyle name="60% - Акцент1 2" xfId="136"/>
    <cellStyle name="60% - Акцент1 3" xfId="137"/>
    <cellStyle name="60% - Акцент1 4" xfId="138"/>
    <cellStyle name="60% - Акцент2 2" xfId="139"/>
    <cellStyle name="60% - Акцент2 3" xfId="140"/>
    <cellStyle name="60% - Акцент2 4" xfId="141"/>
    <cellStyle name="60% - Акцент3 2" xfId="142"/>
    <cellStyle name="60% - Акцент3 3" xfId="143"/>
    <cellStyle name="60% - Акцент3 4" xfId="144"/>
    <cellStyle name="60% - Акцент4 2" xfId="145"/>
    <cellStyle name="60% - Акцент4 3" xfId="146"/>
    <cellStyle name="60% - Акцент4 4" xfId="147"/>
    <cellStyle name="60% - Акцент5 2" xfId="148"/>
    <cellStyle name="60% - Акцент5 3" xfId="149"/>
    <cellStyle name="60% - Акцент5 4" xfId="150"/>
    <cellStyle name="60% - Акцент6 2" xfId="151"/>
    <cellStyle name="60% - Акцент6 3" xfId="152"/>
    <cellStyle name="60% - Акцент6 4" xfId="153"/>
    <cellStyle name="Акцент1" xfId="1" builtinId="29" customBuiltin="1"/>
    <cellStyle name="Акцент1 2" xfId="154"/>
    <cellStyle name="Акцент1 3" xfId="155"/>
    <cellStyle name="Акцент1 4" xfId="156"/>
    <cellStyle name="Акцент2" xfId="2" builtinId="33" customBuiltin="1"/>
    <cellStyle name="Акцент2 2" xfId="157"/>
    <cellStyle name="Акцент2 3" xfId="158"/>
    <cellStyle name="Акцент2 4" xfId="159"/>
    <cellStyle name="Акцент3" xfId="3" builtinId="37" customBuiltin="1"/>
    <cellStyle name="Акцент3 2" xfId="160"/>
    <cellStyle name="Акцент3 3" xfId="161"/>
    <cellStyle name="Акцент3 4" xfId="162"/>
    <cellStyle name="Акцент4" xfId="4" builtinId="41" customBuiltin="1"/>
    <cellStyle name="Акцент4 2" xfId="163"/>
    <cellStyle name="Акцент4 3" xfId="164"/>
    <cellStyle name="Акцент4 4" xfId="165"/>
    <cellStyle name="Акцент5" xfId="5" builtinId="45" customBuiltin="1"/>
    <cellStyle name="Акцент5 2" xfId="166"/>
    <cellStyle name="Акцент5 3" xfId="167"/>
    <cellStyle name="Акцент5 4" xfId="168"/>
    <cellStyle name="Акцент6" xfId="6" builtinId="49" customBuiltin="1"/>
    <cellStyle name="Акцент6 2" xfId="169"/>
    <cellStyle name="Акцент6 3" xfId="170"/>
    <cellStyle name="Акцент6 4" xfId="171"/>
    <cellStyle name="Ввод " xfId="7" builtinId="20" customBuiltin="1"/>
    <cellStyle name="Ввод  2" xfId="172"/>
    <cellStyle name="Ввод  3" xfId="173"/>
    <cellStyle name="Ввод  4" xfId="174"/>
    <cellStyle name="Вывод" xfId="8" builtinId="21" customBuiltin="1"/>
    <cellStyle name="Вывод 2" xfId="175"/>
    <cellStyle name="Вывод 3" xfId="176"/>
    <cellStyle name="Вывод 4" xfId="177"/>
    <cellStyle name="Вычисление" xfId="9" builtinId="22" customBuiltin="1"/>
    <cellStyle name="Вычисление 2" xfId="178"/>
    <cellStyle name="Вычисление 3" xfId="179"/>
    <cellStyle name="Вычисление 4" xfId="180"/>
    <cellStyle name="Данные (редактируемые)" xfId="10"/>
    <cellStyle name="Данные (редактируемые) 10" xfId="181"/>
    <cellStyle name="Данные (редактируемые) 2" xfId="11"/>
    <cellStyle name="Данные (редактируемые) 3" xfId="12"/>
    <cellStyle name="Данные (редактируемые) 4" xfId="182"/>
    <cellStyle name="Данные (редактируемые) 5" xfId="183"/>
    <cellStyle name="Данные (редактируемые) 6" xfId="184"/>
    <cellStyle name="Данные (редактируемые) 7" xfId="185"/>
    <cellStyle name="Данные (редактируемые) 8" xfId="186"/>
    <cellStyle name="Данные (редактируемые) 9" xfId="187"/>
    <cellStyle name="Данные (редактируемые)_1. Качество бюдж.план-я" xfId="13"/>
    <cellStyle name="Данные (только для чтения)" xfId="14"/>
    <cellStyle name="Данные (только для чтения) 10" xfId="188"/>
    <cellStyle name="Данные (только для чтения) 2" xfId="15"/>
    <cellStyle name="Данные (только для чтения) 3" xfId="189"/>
    <cellStyle name="Данные (только для чтения) 4" xfId="190"/>
    <cellStyle name="Данные (только для чтения) 5" xfId="191"/>
    <cellStyle name="Данные (только для чтения) 6" xfId="192"/>
    <cellStyle name="Данные (только для чтения) 7" xfId="193"/>
    <cellStyle name="Данные (только для чтения) 8" xfId="194"/>
    <cellStyle name="Данные (только для чтения) 9" xfId="195"/>
    <cellStyle name="Данные (только для чтения)_1. Качество бюдж.план-я" xfId="16"/>
    <cellStyle name="Данные для удаления" xfId="17"/>
    <cellStyle name="Данные для удаления 2" xfId="18"/>
    <cellStyle name="Данные для удаления 3" xfId="196"/>
    <cellStyle name="Данные для удаления 4" xfId="197"/>
    <cellStyle name="Данные для удаления 5" xfId="198"/>
    <cellStyle name="Данные для удаления 6" xfId="199"/>
    <cellStyle name="Данные для удаления 7" xfId="200"/>
    <cellStyle name="Данные для удаления 8" xfId="201"/>
    <cellStyle name="Данные для удаления_1. Качество бюдж.план-я" xfId="19"/>
    <cellStyle name="Заголовки полей" xfId="20"/>
    <cellStyle name="Заголовки полей [печать]" xfId="21"/>
    <cellStyle name="Заголовки полей [печать] 2" xfId="22"/>
    <cellStyle name="Заголовки полей [печать] 3" xfId="202"/>
    <cellStyle name="Заголовки полей [печать] 4" xfId="203"/>
    <cellStyle name="Заголовки полей [печать] 5" xfId="204"/>
    <cellStyle name="Заголовки полей [печать] 6" xfId="205"/>
    <cellStyle name="Заголовки полей [печать] 7" xfId="206"/>
    <cellStyle name="Заголовки полей [печать] 8" xfId="207"/>
    <cellStyle name="Заголовки полей [печать]_1. Качество бюдж.план-я" xfId="23"/>
    <cellStyle name="Заголовки полей 2" xfId="24"/>
    <cellStyle name="Заголовки полей 3" xfId="208"/>
    <cellStyle name="Заголовки полей 4" xfId="209"/>
    <cellStyle name="Заголовки полей 5" xfId="210"/>
    <cellStyle name="Заголовки полей 6" xfId="211"/>
    <cellStyle name="Заголовки полей 7" xfId="212"/>
    <cellStyle name="Заголовки полей 8" xfId="213"/>
    <cellStyle name="Заголовки полей_1. Качество бюдж.план-я" xfId="25"/>
    <cellStyle name="Заголовок 1" xfId="26" builtinId="16" customBuiltin="1"/>
    <cellStyle name="Заголовок 1 2" xfId="214"/>
    <cellStyle name="Заголовок 1 3" xfId="215"/>
    <cellStyle name="Заголовок 1 4" xfId="216"/>
    <cellStyle name="Заголовок 2" xfId="27" builtinId="17" customBuiltin="1"/>
    <cellStyle name="Заголовок 2 2" xfId="217"/>
    <cellStyle name="Заголовок 2 3" xfId="218"/>
    <cellStyle name="Заголовок 2 4" xfId="219"/>
    <cellStyle name="Заголовок 3" xfId="28" builtinId="18" customBuiltin="1"/>
    <cellStyle name="Заголовок 3 2" xfId="220"/>
    <cellStyle name="Заголовок 3 3" xfId="221"/>
    <cellStyle name="Заголовок 3 4" xfId="222"/>
    <cellStyle name="Заголовок 4" xfId="29" builtinId="19" customBuiltin="1"/>
    <cellStyle name="Заголовок 4 2" xfId="223"/>
    <cellStyle name="Заголовок 4 3" xfId="224"/>
    <cellStyle name="Заголовок 4 4" xfId="225"/>
    <cellStyle name="Заголовок меры" xfId="30"/>
    <cellStyle name="Заголовок меры 2" xfId="31"/>
    <cellStyle name="Заголовок меры 3" xfId="226"/>
    <cellStyle name="Заголовок меры 4" xfId="227"/>
    <cellStyle name="Заголовок меры 5" xfId="228"/>
    <cellStyle name="Заголовок меры 6" xfId="229"/>
    <cellStyle name="Заголовок меры 7" xfId="230"/>
    <cellStyle name="Заголовок меры 8" xfId="231"/>
    <cellStyle name="Заголовок меры_1. Качество бюдж.план-я" xfId="32"/>
    <cellStyle name="Заголовок показателя [печать]" xfId="33"/>
    <cellStyle name="Заголовок показателя [печать] 2" xfId="34"/>
    <cellStyle name="Заголовок показателя [печать] 3" xfId="232"/>
    <cellStyle name="Заголовок показателя [печать] 4" xfId="233"/>
    <cellStyle name="Заголовок показателя [печать] 5" xfId="234"/>
    <cellStyle name="Заголовок показателя [печать] 6" xfId="235"/>
    <cellStyle name="Заголовок показателя [печать] 7" xfId="236"/>
    <cellStyle name="Заголовок показателя [печать] 8" xfId="237"/>
    <cellStyle name="Заголовок показателя [печать]_1. Качество бюдж.план-я" xfId="35"/>
    <cellStyle name="Заголовок показателя константы" xfId="36"/>
    <cellStyle name="Заголовок показателя константы 2" xfId="37"/>
    <cellStyle name="Заголовок показателя константы 3" xfId="238"/>
    <cellStyle name="Заголовок показателя константы 4" xfId="239"/>
    <cellStyle name="Заголовок показателя константы 5" xfId="240"/>
    <cellStyle name="Заголовок показателя константы 6" xfId="241"/>
    <cellStyle name="Заголовок показателя константы 7" xfId="242"/>
    <cellStyle name="Заголовок показателя константы 8" xfId="243"/>
    <cellStyle name="Заголовок показателя константы_1. Качество бюдж.план-я" xfId="38"/>
    <cellStyle name="Заголовок результата расчета" xfId="39"/>
    <cellStyle name="Заголовок результата расчета 2" xfId="40"/>
    <cellStyle name="Заголовок результата расчета 3" xfId="244"/>
    <cellStyle name="Заголовок результата расчета 4" xfId="245"/>
    <cellStyle name="Заголовок результата расчета 5" xfId="246"/>
    <cellStyle name="Заголовок результата расчета 6" xfId="247"/>
    <cellStyle name="Заголовок результата расчета 7" xfId="248"/>
    <cellStyle name="Заголовок результата расчета 8" xfId="249"/>
    <cellStyle name="Заголовок результата расчета_1. Качество бюдж.план-я" xfId="41"/>
    <cellStyle name="Заголовок свободного показателя" xfId="42"/>
    <cellStyle name="Заголовок свободного показателя 2" xfId="43"/>
    <cellStyle name="Заголовок свободного показателя 3" xfId="44"/>
    <cellStyle name="Заголовок свободного показателя 4" xfId="250"/>
    <cellStyle name="Заголовок свободного показателя 5" xfId="251"/>
    <cellStyle name="Заголовок свободного показателя 6" xfId="252"/>
    <cellStyle name="Заголовок свободного показателя 7" xfId="253"/>
    <cellStyle name="Заголовок свободного показателя 8" xfId="254"/>
    <cellStyle name="Заголовок свободного показателя_1. Качество бюдж.план-я" xfId="45"/>
    <cellStyle name="Значение фильтра" xfId="46"/>
    <cellStyle name="Значение фильтра [печать]" xfId="47"/>
    <cellStyle name="Значение фильтра [печать] 2" xfId="48"/>
    <cellStyle name="Значение фильтра [печать] 3" xfId="255"/>
    <cellStyle name="Значение фильтра [печать] 4" xfId="256"/>
    <cellStyle name="Значение фильтра [печать] 5" xfId="257"/>
    <cellStyle name="Значение фильтра [печать] 6" xfId="258"/>
    <cellStyle name="Значение фильтра [печать] 7" xfId="259"/>
    <cellStyle name="Значение фильтра [печать] 8" xfId="260"/>
    <cellStyle name="Значение фильтра [печать]_1. Качество бюдж.план-я" xfId="49"/>
    <cellStyle name="Значение фильтра 2" xfId="50"/>
    <cellStyle name="Значение фильтра 3" xfId="261"/>
    <cellStyle name="Значение фильтра 4" xfId="262"/>
    <cellStyle name="Значение фильтра 5" xfId="263"/>
    <cellStyle name="Значение фильтра 6" xfId="264"/>
    <cellStyle name="Значение фильтра 7" xfId="265"/>
    <cellStyle name="Значение фильтра 8" xfId="266"/>
    <cellStyle name="Значение фильтра_1. Качество бюдж.план-я" xfId="51"/>
    <cellStyle name="Информация о задаче" xfId="52"/>
    <cellStyle name="Информация о задаче 2" xfId="53"/>
    <cellStyle name="Информация о задаче 3" xfId="267"/>
    <cellStyle name="Информация о задаче 4" xfId="268"/>
    <cellStyle name="Информация о задаче 5" xfId="269"/>
    <cellStyle name="Информация о задаче 6" xfId="270"/>
    <cellStyle name="Информация о задаче 7" xfId="271"/>
    <cellStyle name="Информация о задаче 8" xfId="272"/>
    <cellStyle name="Информация о задаче_1. Качество бюдж.план-я" xfId="54"/>
    <cellStyle name="Итог" xfId="55" builtinId="25" customBuiltin="1"/>
    <cellStyle name="Итог 2" xfId="273"/>
    <cellStyle name="Итог 3" xfId="274"/>
    <cellStyle name="Итог 4" xfId="275"/>
    <cellStyle name="Контрольная ячейка" xfId="56" builtinId="23" customBuiltin="1"/>
    <cellStyle name="Контрольная ячейка 2" xfId="276"/>
    <cellStyle name="Контрольная ячейка 3" xfId="277"/>
    <cellStyle name="Контрольная ячейка 4" xfId="278"/>
    <cellStyle name="Название" xfId="57" builtinId="15" customBuiltin="1"/>
    <cellStyle name="Название 2" xfId="279"/>
    <cellStyle name="Название 3" xfId="280"/>
    <cellStyle name="Название 4" xfId="281"/>
    <cellStyle name="Нейтральный" xfId="58" builtinId="28" customBuiltin="1"/>
    <cellStyle name="Нейтральный 2" xfId="282"/>
    <cellStyle name="Нейтральный 3" xfId="283"/>
    <cellStyle name="Нейтральный 4" xfId="284"/>
    <cellStyle name="Обычный" xfId="0" builtinId="0"/>
    <cellStyle name="Обычный 10" xfId="285"/>
    <cellStyle name="Обычный 16" xfId="286"/>
    <cellStyle name="Обычный 2" xfId="59"/>
    <cellStyle name="Обычный 2 10" xfId="287"/>
    <cellStyle name="Обычный 2 11" xfId="288"/>
    <cellStyle name="Обычный 2 12" xfId="289"/>
    <cellStyle name="Обычный 2 13" xfId="290"/>
    <cellStyle name="Обычный 2 14" xfId="291"/>
    <cellStyle name="Обычный 2 15" xfId="292"/>
    <cellStyle name="Обычный 2 16" xfId="293"/>
    <cellStyle name="Обычный 2 17" xfId="294"/>
    <cellStyle name="Обычный 2 18" xfId="295"/>
    <cellStyle name="Обычный 2 19" xfId="296"/>
    <cellStyle name="Обычный 2 2" xfId="60"/>
    <cellStyle name="Обычный 2 20" xfId="297"/>
    <cellStyle name="Обычный 2 21" xfId="298"/>
    <cellStyle name="Обычный 2 28" xfId="61"/>
    <cellStyle name="Обычный 2 3" xfId="299"/>
    <cellStyle name="Обычный 2 4" xfId="300"/>
    <cellStyle name="Обычный 2 5" xfId="301"/>
    <cellStyle name="Обычный 2 6" xfId="302"/>
    <cellStyle name="Обычный 2 7" xfId="303"/>
    <cellStyle name="Обычный 2 8" xfId="304"/>
    <cellStyle name="Обычный 2 9" xfId="305"/>
    <cellStyle name="Обычный 3" xfId="62"/>
    <cellStyle name="Обычный 3 2" xfId="306"/>
    <cellStyle name="Обычный 3 3" xfId="307"/>
    <cellStyle name="Обычный 3 4" xfId="308"/>
    <cellStyle name="Обычный 3 5" xfId="309"/>
    <cellStyle name="Обычный 3 6" xfId="310"/>
    <cellStyle name="Обычный 3 7" xfId="311"/>
    <cellStyle name="Обычный 3 8" xfId="312"/>
    <cellStyle name="Обычный 4" xfId="99"/>
    <cellStyle name="Обычный 4 2" xfId="313"/>
    <cellStyle name="Обычный 4 3" xfId="314"/>
    <cellStyle name="Обычный 4 4" xfId="315"/>
    <cellStyle name="Обычный 4 5" xfId="316"/>
    <cellStyle name="Обычный 5" xfId="317"/>
    <cellStyle name="Обычный 5 2" xfId="318"/>
    <cellStyle name="Обычный 5 3" xfId="319"/>
    <cellStyle name="Обычный 5 4" xfId="320"/>
    <cellStyle name="Обычный 5 5" xfId="321"/>
    <cellStyle name="Обычный 6" xfId="322"/>
    <cellStyle name="Обычный 7" xfId="323"/>
    <cellStyle name="Обычный 8" xfId="324"/>
    <cellStyle name="Обычный 9" xfId="325"/>
    <cellStyle name="Отдельная ячейка" xfId="63"/>
    <cellStyle name="Отдельная ячейка - константа" xfId="64"/>
    <cellStyle name="Отдельная ячейка - константа [печать]" xfId="65"/>
    <cellStyle name="Отдельная ячейка - константа [печать] 2" xfId="66"/>
    <cellStyle name="Отдельная ячейка - константа [печать] 3" xfId="326"/>
    <cellStyle name="Отдельная ячейка - константа [печать] 4" xfId="327"/>
    <cellStyle name="Отдельная ячейка - константа [печать] 5" xfId="328"/>
    <cellStyle name="Отдельная ячейка - константа [печать] 6" xfId="329"/>
    <cellStyle name="Отдельная ячейка - константа [печать] 7" xfId="330"/>
    <cellStyle name="Отдельная ячейка - константа [печать] 8" xfId="331"/>
    <cellStyle name="Отдельная ячейка - константа [печать]_1. Качество бюдж.план-я" xfId="67"/>
    <cellStyle name="Отдельная ячейка - константа 2" xfId="68"/>
    <cellStyle name="Отдельная ячейка - константа 3" xfId="332"/>
    <cellStyle name="Отдельная ячейка - константа 4" xfId="333"/>
    <cellStyle name="Отдельная ячейка - константа 5" xfId="334"/>
    <cellStyle name="Отдельная ячейка - константа 6" xfId="335"/>
    <cellStyle name="Отдельная ячейка - константа 7" xfId="336"/>
    <cellStyle name="Отдельная ячейка - константа 8" xfId="337"/>
    <cellStyle name="Отдельная ячейка - константа_1. Качество бюдж.план-я" xfId="69"/>
    <cellStyle name="Отдельная ячейка [печать]" xfId="70"/>
    <cellStyle name="Отдельная ячейка [печать] 2" xfId="71"/>
    <cellStyle name="Отдельная ячейка [печать] 3" xfId="338"/>
    <cellStyle name="Отдельная ячейка [печать] 4" xfId="339"/>
    <cellStyle name="Отдельная ячейка [печать] 5" xfId="340"/>
    <cellStyle name="Отдельная ячейка [печать] 6" xfId="341"/>
    <cellStyle name="Отдельная ячейка [печать] 7" xfId="342"/>
    <cellStyle name="Отдельная ячейка [печать] 8" xfId="343"/>
    <cellStyle name="Отдельная ячейка [печать]_1. Качество бюдж.план-я" xfId="72"/>
    <cellStyle name="Отдельная ячейка 2" xfId="73"/>
    <cellStyle name="Отдельная ячейка 3" xfId="344"/>
    <cellStyle name="Отдельная ячейка 4" xfId="345"/>
    <cellStyle name="Отдельная ячейка 5" xfId="346"/>
    <cellStyle name="Отдельная ячейка 6" xfId="347"/>
    <cellStyle name="Отдельная ячейка 7" xfId="348"/>
    <cellStyle name="Отдельная ячейка 8" xfId="349"/>
    <cellStyle name="Отдельная ячейка_1. Качество бюдж.план-я" xfId="74"/>
    <cellStyle name="Отдельная ячейка-результат" xfId="75"/>
    <cellStyle name="Отдельная ячейка-результат [печать]" xfId="76"/>
    <cellStyle name="Отдельная ячейка-результат [печать] 2" xfId="77"/>
    <cellStyle name="Отдельная ячейка-результат [печать] 3" xfId="350"/>
    <cellStyle name="Отдельная ячейка-результат [печать] 4" xfId="351"/>
    <cellStyle name="Отдельная ячейка-результат [печать] 5" xfId="352"/>
    <cellStyle name="Отдельная ячейка-результат [печать] 6" xfId="353"/>
    <cellStyle name="Отдельная ячейка-результат [печать] 7" xfId="354"/>
    <cellStyle name="Отдельная ячейка-результат [печать] 8" xfId="355"/>
    <cellStyle name="Отдельная ячейка-результат [печать]_1. Качество бюдж.план-я" xfId="78"/>
    <cellStyle name="Отдельная ячейка-результат 2" xfId="79"/>
    <cellStyle name="Отдельная ячейка-результат 3" xfId="356"/>
    <cellStyle name="Отдельная ячейка-результат 4" xfId="357"/>
    <cellStyle name="Отдельная ячейка-результат 5" xfId="358"/>
    <cellStyle name="Отдельная ячейка-результат 6" xfId="359"/>
    <cellStyle name="Отдельная ячейка-результат 7" xfId="360"/>
    <cellStyle name="Отдельная ячейка-результат 8" xfId="361"/>
    <cellStyle name="Отдельная ячейка-результат_1. Качество бюдж.план-я" xfId="80"/>
    <cellStyle name="Плохой" xfId="81" builtinId="27" customBuiltin="1"/>
    <cellStyle name="Плохой 2" xfId="362"/>
    <cellStyle name="Плохой 3" xfId="363"/>
    <cellStyle name="Плохой 4" xfId="364"/>
    <cellStyle name="Пояснение" xfId="82" builtinId="53" customBuiltin="1"/>
    <cellStyle name="Пояснение 2" xfId="365"/>
    <cellStyle name="Пояснение 3" xfId="366"/>
    <cellStyle name="Пояснение 4" xfId="367"/>
    <cellStyle name="Примечание" xfId="83" builtinId="10" customBuiltin="1"/>
    <cellStyle name="Примечание 2" xfId="368"/>
    <cellStyle name="Примечание 3" xfId="369"/>
    <cellStyle name="Примечание 4" xfId="370"/>
    <cellStyle name="Свойства элементов измерения" xfId="84"/>
    <cellStyle name="Свойства элементов измерения [печать]" xfId="85"/>
    <cellStyle name="Свойства элементов измерения [печать] 2" xfId="86"/>
    <cellStyle name="Свойства элементов измерения [печать] 3" xfId="371"/>
    <cellStyle name="Свойства элементов измерения [печать] 4" xfId="372"/>
    <cellStyle name="Свойства элементов измерения [печать] 5" xfId="373"/>
    <cellStyle name="Свойства элементов измерения [печать] 6" xfId="374"/>
    <cellStyle name="Свойства элементов измерения [печать] 7" xfId="375"/>
    <cellStyle name="Свойства элементов измерения [печать] 8" xfId="376"/>
    <cellStyle name="Свойства элементов измерения [печать]_1. Качество бюдж.план-я" xfId="87"/>
    <cellStyle name="Свойства элементов измерения 2" xfId="88"/>
    <cellStyle name="Свойства элементов измерения 3" xfId="377"/>
    <cellStyle name="Свойства элементов измерения 4" xfId="378"/>
    <cellStyle name="Свойства элементов измерения 5" xfId="379"/>
    <cellStyle name="Свойства элементов измерения 6" xfId="380"/>
    <cellStyle name="Свойства элементов измерения 7" xfId="381"/>
    <cellStyle name="Свойства элементов измерения 8" xfId="382"/>
    <cellStyle name="Свойства элементов измерения_1. Качество бюдж.план-я" xfId="89"/>
    <cellStyle name="Связанная ячейка" xfId="90" builtinId="24" customBuiltin="1"/>
    <cellStyle name="Связанная ячейка 2" xfId="383"/>
    <cellStyle name="Связанная ячейка 3" xfId="384"/>
    <cellStyle name="Связанная ячейка 4" xfId="385"/>
    <cellStyle name="Текст предупреждения" xfId="91" builtinId="11" customBuiltin="1"/>
    <cellStyle name="Текст предупреждения 2" xfId="386"/>
    <cellStyle name="Текст предупреждения 3" xfId="387"/>
    <cellStyle name="Текст предупреждения 4" xfId="388"/>
    <cellStyle name="Хороший" xfId="92" builtinId="26" customBuiltin="1"/>
    <cellStyle name="Хороший 2" xfId="389"/>
    <cellStyle name="Хороший 3" xfId="390"/>
    <cellStyle name="Хороший 4" xfId="391"/>
    <cellStyle name="Элементы осей" xfId="93"/>
    <cellStyle name="Элементы осей [печать]" xfId="94"/>
    <cellStyle name="Элементы осей [печать] 2" xfId="95"/>
    <cellStyle name="Элементы осей [печать] 3" xfId="392"/>
    <cellStyle name="Элементы осей [печать] 4" xfId="393"/>
    <cellStyle name="Элементы осей [печать] 5" xfId="394"/>
    <cellStyle name="Элементы осей [печать] 6" xfId="395"/>
    <cellStyle name="Элементы осей [печать] 7" xfId="396"/>
    <cellStyle name="Элементы осей [печать] 8" xfId="397"/>
    <cellStyle name="Элементы осей [печать]_1. Качество бюдж.план-я" xfId="96"/>
    <cellStyle name="Элементы осей 10" xfId="398"/>
    <cellStyle name="Элементы осей 2" xfId="97"/>
    <cellStyle name="Элементы осей 3" xfId="399"/>
    <cellStyle name="Элементы осей 4" xfId="400"/>
    <cellStyle name="Элементы осей 5" xfId="401"/>
    <cellStyle name="Элементы осей 6" xfId="402"/>
    <cellStyle name="Элементы осей 7" xfId="403"/>
    <cellStyle name="Элементы осей 8" xfId="404"/>
    <cellStyle name="Элементы осей 9" xfId="405"/>
    <cellStyle name="Элементы осей_1. Качество бюдж.план-я" xfId="98"/>
  </cellStyles>
  <dxfs count="4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Krista/FM/Krista.FM.Client/Workplace/TasksDocuments/17321_53677_&#1056;&#1072;&#1089;&#1095;&#1077;&#1090;%20&#1087;&#1086;&#1082;&#1072;&#1079;&#1072;&#1090;&#1077;&#1083;&#1077;&#1081;%20&#1050;&#1060;&#105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 (2)"/>
      <sheetName val="Исходные данные"/>
      <sheetName val="1.1"/>
      <sheetName val="1.2"/>
      <sheetName val="1. РРО"/>
      <sheetName val="2.1 (2)"/>
      <sheetName val="2.1"/>
      <sheetName val="2.2"/>
      <sheetName val="2.3"/>
      <sheetName val="2.4"/>
      <sheetName val="2.5"/>
      <sheetName val="2.6"/>
      <sheetName val="2.7"/>
      <sheetName val="2.8"/>
      <sheetName val="2. ОБАС"/>
      <sheetName val="Итог (2)"/>
      <sheetName val="Итог"/>
      <sheetName val="Рейт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A8">
            <v>14</v>
          </cell>
        </row>
        <row r="9">
          <cell r="A9">
            <v>19</v>
          </cell>
        </row>
        <row r="10">
          <cell r="A10">
            <v>14</v>
          </cell>
        </row>
        <row r="11">
          <cell r="A11">
            <v>19</v>
          </cell>
        </row>
        <row r="12">
          <cell r="A12">
            <v>12</v>
          </cell>
        </row>
        <row r="13">
          <cell r="A13">
            <v>12</v>
          </cell>
        </row>
        <row r="14">
          <cell r="A14">
            <v>5</v>
          </cell>
        </row>
        <row r="15">
          <cell r="A15">
            <v>5</v>
          </cell>
        </row>
      </sheetData>
      <sheetData sheetId="15"/>
      <sheetData sheetId="16">
        <row r="9">
          <cell r="A9">
            <v>50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vmlDrawing" Target="../drawings/vmlDrawing1.v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0.bin"/><Relationship Id="rId13" Type="http://schemas.openxmlformats.org/officeDocument/2006/relationships/customProperty" Target="../customProperty25.bin"/><Relationship Id="rId18" Type="http://schemas.openxmlformats.org/officeDocument/2006/relationships/customProperty" Target="../customProperty30.bin"/><Relationship Id="rId3" Type="http://schemas.openxmlformats.org/officeDocument/2006/relationships/customProperty" Target="../customProperty15.bin"/><Relationship Id="rId21" Type="http://schemas.openxmlformats.org/officeDocument/2006/relationships/vmlDrawing" Target="../drawings/vmlDrawing2.vml"/><Relationship Id="rId7" Type="http://schemas.openxmlformats.org/officeDocument/2006/relationships/customProperty" Target="../customProperty19.bin"/><Relationship Id="rId12" Type="http://schemas.openxmlformats.org/officeDocument/2006/relationships/customProperty" Target="../customProperty24.bin"/><Relationship Id="rId17" Type="http://schemas.openxmlformats.org/officeDocument/2006/relationships/customProperty" Target="../customProperty29.bin"/><Relationship Id="rId2" Type="http://schemas.openxmlformats.org/officeDocument/2006/relationships/customProperty" Target="../customProperty14.bin"/><Relationship Id="rId16" Type="http://schemas.openxmlformats.org/officeDocument/2006/relationships/customProperty" Target="../customProperty28.bin"/><Relationship Id="rId20" Type="http://schemas.openxmlformats.org/officeDocument/2006/relationships/customProperty" Target="../customProperty32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8.bin"/><Relationship Id="rId11" Type="http://schemas.openxmlformats.org/officeDocument/2006/relationships/customProperty" Target="../customProperty23.bin"/><Relationship Id="rId5" Type="http://schemas.openxmlformats.org/officeDocument/2006/relationships/customProperty" Target="../customProperty17.bin"/><Relationship Id="rId15" Type="http://schemas.openxmlformats.org/officeDocument/2006/relationships/customProperty" Target="../customProperty27.bin"/><Relationship Id="rId10" Type="http://schemas.openxmlformats.org/officeDocument/2006/relationships/customProperty" Target="../customProperty22.bin"/><Relationship Id="rId19" Type="http://schemas.openxmlformats.org/officeDocument/2006/relationships/customProperty" Target="../customProperty31.bin"/><Relationship Id="rId4" Type="http://schemas.openxmlformats.org/officeDocument/2006/relationships/customProperty" Target="../customProperty16.bin"/><Relationship Id="rId9" Type="http://schemas.openxmlformats.org/officeDocument/2006/relationships/customProperty" Target="../customProperty21.bin"/><Relationship Id="rId14" Type="http://schemas.openxmlformats.org/officeDocument/2006/relationships/customProperty" Target="../customProperty26.bin"/><Relationship Id="rId2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9.bin"/><Relationship Id="rId13" Type="http://schemas.openxmlformats.org/officeDocument/2006/relationships/customProperty" Target="../customProperty44.bin"/><Relationship Id="rId3" Type="http://schemas.openxmlformats.org/officeDocument/2006/relationships/customProperty" Target="../customProperty34.bin"/><Relationship Id="rId7" Type="http://schemas.openxmlformats.org/officeDocument/2006/relationships/customProperty" Target="../customProperty38.bin"/><Relationship Id="rId12" Type="http://schemas.openxmlformats.org/officeDocument/2006/relationships/customProperty" Target="../customProperty43.bin"/><Relationship Id="rId2" Type="http://schemas.openxmlformats.org/officeDocument/2006/relationships/customProperty" Target="../customProperty33.bin"/><Relationship Id="rId16" Type="http://schemas.openxmlformats.org/officeDocument/2006/relationships/comments" Target="../comments3.xml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37.bin"/><Relationship Id="rId11" Type="http://schemas.openxmlformats.org/officeDocument/2006/relationships/customProperty" Target="../customProperty42.bin"/><Relationship Id="rId5" Type="http://schemas.openxmlformats.org/officeDocument/2006/relationships/customProperty" Target="../customProperty36.bin"/><Relationship Id="rId15" Type="http://schemas.openxmlformats.org/officeDocument/2006/relationships/vmlDrawing" Target="../drawings/vmlDrawing3.vml"/><Relationship Id="rId10" Type="http://schemas.openxmlformats.org/officeDocument/2006/relationships/customProperty" Target="../customProperty41.bin"/><Relationship Id="rId4" Type="http://schemas.openxmlformats.org/officeDocument/2006/relationships/customProperty" Target="../customProperty35.bin"/><Relationship Id="rId9" Type="http://schemas.openxmlformats.org/officeDocument/2006/relationships/customProperty" Target="../customProperty40.bin"/><Relationship Id="rId14" Type="http://schemas.openxmlformats.org/officeDocument/2006/relationships/customProperty" Target="../customProperty4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2.bin"/><Relationship Id="rId13" Type="http://schemas.openxmlformats.org/officeDocument/2006/relationships/comments" Target="../comments4.xml"/><Relationship Id="rId3" Type="http://schemas.openxmlformats.org/officeDocument/2006/relationships/customProperty" Target="../customProperty47.bin"/><Relationship Id="rId7" Type="http://schemas.openxmlformats.org/officeDocument/2006/relationships/customProperty" Target="../customProperty51.bin"/><Relationship Id="rId12" Type="http://schemas.openxmlformats.org/officeDocument/2006/relationships/vmlDrawing" Target="../drawings/vmlDrawing4.vml"/><Relationship Id="rId2" Type="http://schemas.openxmlformats.org/officeDocument/2006/relationships/customProperty" Target="../customProperty46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50.bin"/><Relationship Id="rId11" Type="http://schemas.openxmlformats.org/officeDocument/2006/relationships/customProperty" Target="../customProperty55.bin"/><Relationship Id="rId5" Type="http://schemas.openxmlformats.org/officeDocument/2006/relationships/customProperty" Target="../customProperty49.bin"/><Relationship Id="rId10" Type="http://schemas.openxmlformats.org/officeDocument/2006/relationships/customProperty" Target="../customProperty54.bin"/><Relationship Id="rId4" Type="http://schemas.openxmlformats.org/officeDocument/2006/relationships/customProperty" Target="../customProperty48.bin"/><Relationship Id="rId9" Type="http://schemas.openxmlformats.org/officeDocument/2006/relationships/customProperty" Target="../customProperty5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>
    <tabColor indexed="42"/>
  </sheetPr>
  <dimension ref="A1:S34"/>
  <sheetViews>
    <sheetView view="pageBreakPreview" topLeftCell="A7" zoomScale="85" zoomScaleNormal="85" zoomScaleSheetLayoutView="85" workbookViewId="0">
      <selection activeCell="J10" sqref="J10"/>
    </sheetView>
  </sheetViews>
  <sheetFormatPr defaultRowHeight="12.75" x14ac:dyDescent="0.2"/>
  <cols>
    <col min="1" max="1" width="14.5703125" customWidth="1"/>
    <col min="2" max="2" width="65.7109375" customWidth="1"/>
    <col min="3" max="3" width="12.28515625" customWidth="1"/>
    <col min="4" max="4" width="15.7109375" customWidth="1"/>
    <col min="5" max="5" width="6.42578125" customWidth="1"/>
    <col min="6" max="6" width="13.42578125" customWidth="1"/>
    <col min="7" max="7" width="14" customWidth="1"/>
    <col min="8" max="8" width="14.140625" customWidth="1"/>
    <col min="9" max="9" width="11.28515625" customWidth="1"/>
    <col min="10" max="10" width="14.5703125" customWidth="1"/>
    <col min="11" max="11" width="7.28515625" customWidth="1"/>
    <col min="12" max="12" width="12.140625" customWidth="1"/>
    <col min="13" max="13" width="14.5703125" customWidth="1"/>
    <col min="14" max="14" width="12.5703125" customWidth="1"/>
    <col min="15" max="15" width="13.7109375" customWidth="1"/>
    <col min="16" max="16" width="14" customWidth="1"/>
    <col min="17" max="17" width="13.7109375" customWidth="1"/>
    <col min="18" max="18" width="15.85546875" customWidth="1"/>
    <col min="19" max="19" width="14.140625" customWidth="1"/>
    <col min="20" max="21" width="16.7109375" customWidth="1"/>
    <col min="22" max="22" width="20.7109375" customWidth="1"/>
    <col min="23" max="27" width="16.7109375" customWidth="1"/>
    <col min="28" max="38" width="27.42578125" customWidth="1"/>
    <col min="39" max="39" width="36.5703125" customWidth="1"/>
    <col min="40" max="51" width="27.42578125" customWidth="1"/>
    <col min="52" max="52" width="41.42578125" customWidth="1"/>
    <col min="53" max="53" width="36.85546875" customWidth="1"/>
    <col min="54" max="55" width="27.42578125" customWidth="1"/>
    <col min="56" max="58" width="37.28515625" customWidth="1"/>
    <col min="59" max="67" width="27.42578125" customWidth="1"/>
    <col min="68" max="68" width="60.85546875" customWidth="1"/>
    <col min="69" max="74" width="27.42578125" customWidth="1"/>
    <col min="75" max="77" width="31.28515625" customWidth="1"/>
    <col min="78" max="78" width="27.42578125" customWidth="1"/>
    <col min="79" max="81" width="34.28515625" customWidth="1"/>
    <col min="82" max="85" width="27.42578125" customWidth="1"/>
    <col min="86" max="86" width="39.42578125" customWidth="1"/>
    <col min="87" max="87" width="41.28515625" customWidth="1"/>
    <col min="88" max="99" width="27.42578125" customWidth="1"/>
    <col min="102" max="102" width="10.28515625" bestFit="1" customWidth="1"/>
    <col min="105" max="105" width="10.28515625" bestFit="1" customWidth="1"/>
    <col min="108" max="108" width="10.28515625" bestFit="1" customWidth="1"/>
    <col min="111" max="111" width="10.28515625" bestFit="1" customWidth="1"/>
    <col min="114" max="114" width="10.28515625" bestFit="1" customWidth="1"/>
    <col min="117" max="117" width="10.28515625" bestFit="1" customWidth="1"/>
    <col min="120" max="120" width="10.28515625" bestFit="1" customWidth="1"/>
    <col min="123" max="123" width="10.28515625" bestFit="1" customWidth="1"/>
    <col min="126" max="126" width="10.28515625" bestFit="1" customWidth="1"/>
    <col min="129" max="129" width="10.28515625" bestFit="1" customWidth="1"/>
    <col min="132" max="132" width="10.28515625" bestFit="1" customWidth="1"/>
    <col min="135" max="135" width="10.28515625" bestFit="1" customWidth="1"/>
    <col min="138" max="138" width="10.28515625" bestFit="1" customWidth="1"/>
    <col min="141" max="141" width="10.28515625" bestFit="1" customWidth="1"/>
    <col min="144" max="144" width="10.28515625" bestFit="1" customWidth="1"/>
    <col min="147" max="147" width="10.28515625" bestFit="1" customWidth="1"/>
    <col min="150" max="150" width="10.28515625" bestFit="1" customWidth="1"/>
    <col min="153" max="153" width="10.28515625" bestFit="1" customWidth="1"/>
    <col min="156" max="156" width="10.28515625" bestFit="1" customWidth="1"/>
    <col min="159" max="159" width="10.28515625" bestFit="1" customWidth="1"/>
    <col min="162" max="162" width="10.28515625" bestFit="1" customWidth="1"/>
    <col min="165" max="165" width="10.28515625" bestFit="1" customWidth="1"/>
    <col min="168" max="168" width="10.28515625" bestFit="1" customWidth="1"/>
    <col min="171" max="171" width="10.28515625" bestFit="1" customWidth="1"/>
    <col min="174" max="174" width="10.28515625" bestFit="1" customWidth="1"/>
    <col min="177" max="177" width="10.28515625" bestFit="1" customWidth="1"/>
    <col min="180" max="180" width="10.28515625" bestFit="1" customWidth="1"/>
    <col min="183" max="183" width="10.28515625" bestFit="1" customWidth="1"/>
    <col min="186" max="186" width="10.28515625" bestFit="1" customWidth="1"/>
    <col min="189" max="189" width="10.28515625" bestFit="1" customWidth="1"/>
    <col min="192" max="192" width="10.28515625" bestFit="1" customWidth="1"/>
    <col min="195" max="195" width="10.28515625" bestFit="1" customWidth="1"/>
    <col min="198" max="198" width="10.28515625" bestFit="1" customWidth="1"/>
    <col min="201" max="201" width="10.28515625" bestFit="1" customWidth="1"/>
    <col min="204" max="204" width="10.28515625" bestFit="1" customWidth="1"/>
    <col min="207" max="207" width="10.28515625" bestFit="1" customWidth="1"/>
    <col min="210" max="210" width="10.28515625" bestFit="1" customWidth="1"/>
    <col min="213" max="213" width="10.28515625" bestFit="1" customWidth="1"/>
    <col min="216" max="216" width="10.28515625" bestFit="1" customWidth="1"/>
    <col min="219" max="219" width="10.28515625" bestFit="1" customWidth="1"/>
    <col min="222" max="222" width="10.28515625" bestFit="1" customWidth="1"/>
    <col min="225" max="225" width="10.28515625" bestFit="1" customWidth="1"/>
    <col min="228" max="228" width="10.28515625" bestFit="1" customWidth="1"/>
    <col min="231" max="231" width="10.28515625" bestFit="1" customWidth="1"/>
    <col min="234" max="234" width="10.28515625" bestFit="1" customWidth="1"/>
    <col min="237" max="237" width="10.28515625" bestFit="1" customWidth="1"/>
    <col min="240" max="240" width="10.28515625" bestFit="1" customWidth="1"/>
  </cols>
  <sheetData>
    <row r="1" spans="1:19" ht="17.25" customHeight="1" x14ac:dyDescent="0.25">
      <c r="A1" s="56" t="s">
        <v>79</v>
      </c>
      <c r="B1" s="57"/>
      <c r="C1" s="57"/>
      <c r="D1" s="57"/>
      <c r="E1" s="57"/>
    </row>
    <row r="2" spans="1:19" ht="12.75" customHeight="1" x14ac:dyDescent="0.2"/>
    <row r="3" spans="1:19" x14ac:dyDescent="0.2">
      <c r="A3" s="2" t="s">
        <v>20</v>
      </c>
      <c r="B3" s="2"/>
      <c r="C3" s="2"/>
      <c r="D3" s="2"/>
      <c r="E3" s="2"/>
      <c r="F3" s="2"/>
      <c r="G3" s="2"/>
      <c r="H3" s="2"/>
    </row>
    <row r="4" spans="1:19" ht="18" customHeight="1" x14ac:dyDescent="0.2">
      <c r="A4" s="2" t="s">
        <v>113</v>
      </c>
      <c r="B4" s="2"/>
      <c r="C4" s="2"/>
      <c r="D4" s="2"/>
      <c r="E4" s="2"/>
      <c r="F4" s="2"/>
      <c r="G4" s="2"/>
      <c r="H4" s="2"/>
    </row>
    <row r="5" spans="1:19" ht="14.25" customHeight="1" x14ac:dyDescent="0.2">
      <c r="A5" s="2" t="s">
        <v>85</v>
      </c>
      <c r="B5" s="2"/>
      <c r="C5" s="2"/>
      <c r="D5" s="2"/>
      <c r="E5" s="2"/>
      <c r="F5" s="2"/>
      <c r="G5" s="2"/>
      <c r="H5" s="2"/>
    </row>
    <row r="6" spans="1:19" ht="16.5" customHeight="1" x14ac:dyDescent="0.2">
      <c r="A6" s="2" t="s">
        <v>12</v>
      </c>
      <c r="B6" s="2"/>
      <c r="C6" s="2"/>
      <c r="D6" s="2"/>
      <c r="E6" s="2"/>
      <c r="F6" s="2"/>
      <c r="G6" s="2"/>
      <c r="H6" s="2"/>
    </row>
    <row r="7" spans="1:19" ht="17.25" customHeight="1" thickBot="1" x14ac:dyDescent="0.25">
      <c r="A7" s="5" t="s">
        <v>2</v>
      </c>
      <c r="B7" s="4"/>
      <c r="C7" s="4"/>
      <c r="D7" s="4"/>
      <c r="E7" s="4"/>
      <c r="F7" s="4"/>
      <c r="G7" s="4"/>
      <c r="H7" s="4"/>
    </row>
    <row r="8" spans="1:19" ht="14.25" customHeight="1" thickBot="1" x14ac:dyDescent="0.25">
      <c r="A8" s="6">
        <v>50</v>
      </c>
      <c r="B8" s="58" t="s">
        <v>82</v>
      </c>
      <c r="C8" s="59"/>
      <c r="D8" s="59"/>
      <c r="E8" s="59"/>
      <c r="F8" s="59"/>
      <c r="G8" s="59"/>
      <c r="H8" s="59"/>
    </row>
    <row r="9" spans="1:19" ht="15" customHeight="1" thickBot="1" x14ac:dyDescent="0.25">
      <c r="A9" s="6">
        <v>50</v>
      </c>
      <c r="B9" s="58" t="s">
        <v>83</v>
      </c>
      <c r="C9" s="59"/>
      <c r="D9" s="59"/>
      <c r="E9" s="59"/>
      <c r="F9" s="57"/>
      <c r="G9" s="57"/>
      <c r="H9" s="57"/>
    </row>
    <row r="10" spans="1:19" ht="36" customHeight="1" thickBot="1" x14ac:dyDescent="0.25"/>
    <row r="11" spans="1:19" ht="28.5" customHeight="1" x14ac:dyDescent="0.2">
      <c r="A11" s="60" t="s">
        <v>14</v>
      </c>
      <c r="B11" s="62" t="s">
        <v>13</v>
      </c>
      <c r="C11" s="62" t="s">
        <v>40</v>
      </c>
      <c r="D11" s="62" t="s">
        <v>110</v>
      </c>
      <c r="E11" s="9"/>
      <c r="F11" s="64" t="s">
        <v>80</v>
      </c>
      <c r="G11" s="65"/>
      <c r="H11" s="65"/>
      <c r="I11" s="65"/>
      <c r="J11" s="66"/>
      <c r="K11" s="9"/>
      <c r="L11" s="67" t="s">
        <v>81</v>
      </c>
      <c r="M11" s="67"/>
      <c r="N11" s="67"/>
      <c r="O11" s="67"/>
      <c r="P11" s="64"/>
      <c r="Q11" s="55" t="s">
        <v>9</v>
      </c>
      <c r="R11" s="55"/>
      <c r="S11" s="55"/>
    </row>
    <row r="12" spans="1:19" ht="51.75" thickBot="1" x14ac:dyDescent="0.25">
      <c r="A12" s="61"/>
      <c r="B12" s="63"/>
      <c r="C12" s="63"/>
      <c r="D12" s="63"/>
      <c r="E12" s="10"/>
      <c r="F12" s="10" t="s">
        <v>115</v>
      </c>
      <c r="G12" s="10" t="s">
        <v>26</v>
      </c>
      <c r="H12" s="10" t="s">
        <v>84</v>
      </c>
      <c r="I12" s="10"/>
      <c r="J12" s="11" t="s">
        <v>116</v>
      </c>
      <c r="K12" s="10"/>
      <c r="L12" s="10" t="s">
        <v>115</v>
      </c>
      <c r="M12" s="10" t="s">
        <v>26</v>
      </c>
      <c r="N12" s="10" t="s">
        <v>84</v>
      </c>
      <c r="O12" s="10"/>
      <c r="P12" s="13" t="s">
        <v>116</v>
      </c>
      <c r="Q12" s="14">
        <v>1</v>
      </c>
      <c r="R12" s="14">
        <v>2</v>
      </c>
      <c r="S12" s="15" t="s">
        <v>8</v>
      </c>
    </row>
    <row r="13" spans="1:19" x14ac:dyDescent="0.2">
      <c r="A13" s="1" t="s">
        <v>59</v>
      </c>
      <c r="B13" s="30" t="s">
        <v>41</v>
      </c>
      <c r="C13" s="38">
        <f t="shared" ref="C13:C34" si="0">IF(D13&lt;&gt;1,"",SUM(J13,P13))</f>
        <v>1</v>
      </c>
      <c r="D13" s="32">
        <f t="shared" ref="D13:D34" si="1">IF(SUM(E13,K13)=0,0,1)</f>
        <v>1</v>
      </c>
      <c r="E13" s="37">
        <v>1</v>
      </c>
      <c r="F13" s="54">
        <v>0</v>
      </c>
      <c r="G13" s="31">
        <v>1</v>
      </c>
      <c r="H13" s="38">
        <f t="shared" ref="H13:H34" si="2">IF(E13=1,(MIN(Вес1.1,Вес1.2))*((100/MIN(Вес1.1,Вес1.2))/S13*Вес1.1/MIN(Вес1.1,Вес1.2)),"")</f>
        <v>50</v>
      </c>
      <c r="I13" s="38">
        <f t="shared" ref="I13:I34" si="3">IF(H13="","не применяется",IF(E13=0,"не применяется",H13*G13/100))</f>
        <v>0.5</v>
      </c>
      <c r="J13" s="38">
        <f t="shared" ref="J13:J34" si="4">IF(ISNUMBER(I13),I13,"")</f>
        <v>0.5</v>
      </c>
      <c r="K13" s="37">
        <v>1</v>
      </c>
      <c r="L13" s="39">
        <v>100</v>
      </c>
      <c r="M13" s="31">
        <v>1</v>
      </c>
      <c r="N13" s="38">
        <f t="shared" ref="N13:N34" si="5">IF(K13=1,(MIN(Вес1.1,Вес1.2))*((100/MIN(Вес1.1,Вес1.2))/S13*Вес1.2/MIN(Вес1.1,Вес1.2)),"")</f>
        <v>50</v>
      </c>
      <c r="O13" s="38">
        <f t="shared" ref="O13:O34" si="6">IF(N13="","не применяется",IF(K13=0,"не применяется",N13*M13/100))</f>
        <v>0.5</v>
      </c>
      <c r="P13" s="38">
        <f t="shared" ref="P13:P34" si="7">IF(ISNUMBER(O13),O13,"")</f>
        <v>0.5</v>
      </c>
      <c r="Q13" s="38">
        <f t="shared" ref="Q13:Q34" si="8">IF(E13=1,Вес1.1/MIN(Вес1.1,Вес1.2),"")</f>
        <v>1</v>
      </c>
      <c r="R13" s="38">
        <f t="shared" ref="R13:R34" si="9">IF(K13=1,Вес1.2/MIN(Вес1.1,Вес1.2),"")</f>
        <v>1</v>
      </c>
      <c r="S13" s="38">
        <f t="shared" ref="S13:S34" si="10">SUM(Q13:R13)</f>
        <v>2</v>
      </c>
    </row>
    <row r="14" spans="1:19" x14ac:dyDescent="0.2">
      <c r="A14" s="1" t="s">
        <v>60</v>
      </c>
      <c r="B14" s="30" t="s">
        <v>121</v>
      </c>
      <c r="C14" s="38">
        <f t="shared" si="0"/>
        <v>1</v>
      </c>
      <c r="D14" s="32">
        <f t="shared" si="1"/>
        <v>1</v>
      </c>
      <c r="E14" s="37">
        <v>1</v>
      </c>
      <c r="F14" s="54">
        <v>0</v>
      </c>
      <c r="G14" s="31">
        <v>1</v>
      </c>
      <c r="H14" s="38">
        <f t="shared" si="2"/>
        <v>50</v>
      </c>
      <c r="I14" s="38">
        <f t="shared" si="3"/>
        <v>0.5</v>
      </c>
      <c r="J14" s="38">
        <f t="shared" si="4"/>
        <v>0.5</v>
      </c>
      <c r="K14" s="37">
        <v>1</v>
      </c>
      <c r="L14" s="39">
        <v>100</v>
      </c>
      <c r="M14" s="31">
        <v>1</v>
      </c>
      <c r="N14" s="38">
        <f t="shared" si="5"/>
        <v>50</v>
      </c>
      <c r="O14" s="38">
        <f t="shared" si="6"/>
        <v>0.5</v>
      </c>
      <c r="P14" s="38">
        <f t="shared" si="7"/>
        <v>0.5</v>
      </c>
      <c r="Q14" s="38">
        <f t="shared" si="8"/>
        <v>1</v>
      </c>
      <c r="R14" s="38">
        <f t="shared" si="9"/>
        <v>1</v>
      </c>
      <c r="S14" s="38">
        <f t="shared" si="10"/>
        <v>2</v>
      </c>
    </row>
    <row r="15" spans="1:19" ht="25.5" x14ac:dyDescent="0.2">
      <c r="A15" s="1" t="s">
        <v>61</v>
      </c>
      <c r="B15" s="30" t="s">
        <v>42</v>
      </c>
      <c r="C15" s="38">
        <f t="shared" si="0"/>
        <v>1</v>
      </c>
      <c r="D15" s="32">
        <f t="shared" si="1"/>
        <v>1</v>
      </c>
      <c r="E15" s="37">
        <v>1</v>
      </c>
      <c r="F15" s="54">
        <v>0</v>
      </c>
      <c r="G15" s="31">
        <v>1</v>
      </c>
      <c r="H15" s="38">
        <f t="shared" si="2"/>
        <v>50</v>
      </c>
      <c r="I15" s="38">
        <f t="shared" si="3"/>
        <v>0.5</v>
      </c>
      <c r="J15" s="38">
        <f t="shared" si="4"/>
        <v>0.5</v>
      </c>
      <c r="K15" s="37">
        <v>1</v>
      </c>
      <c r="L15" s="39">
        <v>100</v>
      </c>
      <c r="M15" s="31">
        <v>1</v>
      </c>
      <c r="N15" s="38">
        <f t="shared" si="5"/>
        <v>50</v>
      </c>
      <c r="O15" s="38">
        <f t="shared" si="6"/>
        <v>0.5</v>
      </c>
      <c r="P15" s="38">
        <f t="shared" si="7"/>
        <v>0.5</v>
      </c>
      <c r="Q15" s="38">
        <f t="shared" si="8"/>
        <v>1</v>
      </c>
      <c r="R15" s="38">
        <f t="shared" si="9"/>
        <v>1</v>
      </c>
      <c r="S15" s="38">
        <f t="shared" si="10"/>
        <v>2</v>
      </c>
    </row>
    <row r="16" spans="1:19" ht="25.5" x14ac:dyDescent="0.2">
      <c r="A16" s="1" t="s">
        <v>62</v>
      </c>
      <c r="B16" s="30" t="s">
        <v>43</v>
      </c>
      <c r="C16" s="38">
        <f t="shared" si="0"/>
        <v>1</v>
      </c>
      <c r="D16" s="32">
        <f t="shared" si="1"/>
        <v>1</v>
      </c>
      <c r="E16" s="37">
        <v>1</v>
      </c>
      <c r="F16" s="54">
        <v>0</v>
      </c>
      <c r="G16" s="31">
        <v>1</v>
      </c>
      <c r="H16" s="38">
        <f t="shared" si="2"/>
        <v>50</v>
      </c>
      <c r="I16" s="38">
        <f t="shared" si="3"/>
        <v>0.5</v>
      </c>
      <c r="J16" s="38">
        <f t="shared" si="4"/>
        <v>0.5</v>
      </c>
      <c r="K16" s="37">
        <v>1</v>
      </c>
      <c r="L16" s="39">
        <v>100</v>
      </c>
      <c r="M16" s="31">
        <v>1</v>
      </c>
      <c r="N16" s="38">
        <f t="shared" si="5"/>
        <v>50</v>
      </c>
      <c r="O16" s="38">
        <f t="shared" si="6"/>
        <v>0.5</v>
      </c>
      <c r="P16" s="38">
        <f t="shared" si="7"/>
        <v>0.5</v>
      </c>
      <c r="Q16" s="38">
        <f t="shared" si="8"/>
        <v>1</v>
      </c>
      <c r="R16" s="38">
        <f t="shared" si="9"/>
        <v>1</v>
      </c>
      <c r="S16" s="38">
        <f t="shared" si="10"/>
        <v>2</v>
      </c>
    </row>
    <row r="17" spans="1:19" ht="25.5" x14ac:dyDescent="0.2">
      <c r="A17" s="1" t="s">
        <v>63</v>
      </c>
      <c r="B17" s="30" t="s">
        <v>44</v>
      </c>
      <c r="C17" s="38">
        <f t="shared" si="0"/>
        <v>0.9</v>
      </c>
      <c r="D17" s="32">
        <f t="shared" si="1"/>
        <v>1</v>
      </c>
      <c r="E17" s="37">
        <v>1</v>
      </c>
      <c r="F17" s="54">
        <v>1</v>
      </c>
      <c r="G17" s="31">
        <v>0.8</v>
      </c>
      <c r="H17" s="38">
        <f t="shared" si="2"/>
        <v>50</v>
      </c>
      <c r="I17" s="38">
        <f t="shared" si="3"/>
        <v>0.4</v>
      </c>
      <c r="J17" s="38">
        <f t="shared" si="4"/>
        <v>0.4</v>
      </c>
      <c r="K17" s="37">
        <v>1</v>
      </c>
      <c r="L17" s="39">
        <v>100</v>
      </c>
      <c r="M17" s="31">
        <v>1</v>
      </c>
      <c r="N17" s="38">
        <f t="shared" si="5"/>
        <v>50</v>
      </c>
      <c r="O17" s="38">
        <f t="shared" si="6"/>
        <v>0.5</v>
      </c>
      <c r="P17" s="38">
        <f t="shared" si="7"/>
        <v>0.5</v>
      </c>
      <c r="Q17" s="38">
        <f t="shared" si="8"/>
        <v>1</v>
      </c>
      <c r="R17" s="38">
        <f t="shared" si="9"/>
        <v>1</v>
      </c>
      <c r="S17" s="38">
        <f t="shared" si="10"/>
        <v>2</v>
      </c>
    </row>
    <row r="18" spans="1:19" ht="25.5" x14ac:dyDescent="0.2">
      <c r="A18" s="1" t="s">
        <v>64</v>
      </c>
      <c r="B18" s="30" t="s">
        <v>45</v>
      </c>
      <c r="C18" s="38">
        <f t="shared" si="0"/>
        <v>1</v>
      </c>
      <c r="D18" s="32">
        <f t="shared" si="1"/>
        <v>1</v>
      </c>
      <c r="E18" s="37">
        <v>1</v>
      </c>
      <c r="F18" s="54">
        <v>0</v>
      </c>
      <c r="G18" s="31">
        <v>1</v>
      </c>
      <c r="H18" s="38">
        <f t="shared" si="2"/>
        <v>50</v>
      </c>
      <c r="I18" s="38">
        <f t="shared" si="3"/>
        <v>0.5</v>
      </c>
      <c r="J18" s="38">
        <f t="shared" si="4"/>
        <v>0.5</v>
      </c>
      <c r="K18" s="37">
        <v>1</v>
      </c>
      <c r="L18" s="39">
        <v>100</v>
      </c>
      <c r="M18" s="31">
        <v>1</v>
      </c>
      <c r="N18" s="38">
        <f t="shared" si="5"/>
        <v>50</v>
      </c>
      <c r="O18" s="38">
        <f t="shared" si="6"/>
        <v>0.5</v>
      </c>
      <c r="P18" s="38">
        <f t="shared" si="7"/>
        <v>0.5</v>
      </c>
      <c r="Q18" s="38">
        <f t="shared" si="8"/>
        <v>1</v>
      </c>
      <c r="R18" s="38">
        <f t="shared" si="9"/>
        <v>1</v>
      </c>
      <c r="S18" s="38">
        <f t="shared" si="10"/>
        <v>2</v>
      </c>
    </row>
    <row r="19" spans="1:19" ht="25.5" x14ac:dyDescent="0.2">
      <c r="A19" s="1" t="s">
        <v>65</v>
      </c>
      <c r="B19" s="30" t="s">
        <v>46</v>
      </c>
      <c r="C19" s="38">
        <f t="shared" si="0"/>
        <v>1</v>
      </c>
      <c r="D19" s="32">
        <f t="shared" si="1"/>
        <v>1</v>
      </c>
      <c r="E19" s="37">
        <v>1</v>
      </c>
      <c r="F19" s="54">
        <v>0</v>
      </c>
      <c r="G19" s="31">
        <v>1</v>
      </c>
      <c r="H19" s="38">
        <f t="shared" si="2"/>
        <v>50</v>
      </c>
      <c r="I19" s="38">
        <f t="shared" si="3"/>
        <v>0.5</v>
      </c>
      <c r="J19" s="38">
        <f t="shared" si="4"/>
        <v>0.5</v>
      </c>
      <c r="K19" s="37">
        <v>1</v>
      </c>
      <c r="L19" s="39">
        <v>100</v>
      </c>
      <c r="M19" s="31">
        <v>1</v>
      </c>
      <c r="N19" s="38">
        <f t="shared" si="5"/>
        <v>50</v>
      </c>
      <c r="O19" s="38">
        <f t="shared" si="6"/>
        <v>0.5</v>
      </c>
      <c r="P19" s="38">
        <f t="shared" si="7"/>
        <v>0.5</v>
      </c>
      <c r="Q19" s="38">
        <f t="shared" si="8"/>
        <v>1</v>
      </c>
      <c r="R19" s="38">
        <f t="shared" si="9"/>
        <v>1</v>
      </c>
      <c r="S19" s="38">
        <f t="shared" si="10"/>
        <v>2</v>
      </c>
    </row>
    <row r="20" spans="1:19" ht="25.5" x14ac:dyDescent="0.2">
      <c r="A20" s="1" t="s">
        <v>66</v>
      </c>
      <c r="B20" s="30" t="s">
        <v>47</v>
      </c>
      <c r="C20" s="38">
        <f t="shared" si="0"/>
        <v>1</v>
      </c>
      <c r="D20" s="32">
        <f t="shared" si="1"/>
        <v>1</v>
      </c>
      <c r="E20" s="37">
        <v>1</v>
      </c>
      <c r="F20" s="54">
        <v>0</v>
      </c>
      <c r="G20" s="31">
        <v>1</v>
      </c>
      <c r="H20" s="38">
        <f t="shared" si="2"/>
        <v>50</v>
      </c>
      <c r="I20" s="38">
        <f t="shared" si="3"/>
        <v>0.5</v>
      </c>
      <c r="J20" s="38">
        <f t="shared" si="4"/>
        <v>0.5</v>
      </c>
      <c r="K20" s="37">
        <v>1</v>
      </c>
      <c r="L20" s="39">
        <v>100</v>
      </c>
      <c r="M20" s="31">
        <v>1</v>
      </c>
      <c r="N20" s="38">
        <f t="shared" si="5"/>
        <v>50</v>
      </c>
      <c r="O20" s="38">
        <f t="shared" si="6"/>
        <v>0.5</v>
      </c>
      <c r="P20" s="38">
        <f t="shared" si="7"/>
        <v>0.5</v>
      </c>
      <c r="Q20" s="38">
        <f t="shared" si="8"/>
        <v>1</v>
      </c>
      <c r="R20" s="38">
        <f t="shared" si="9"/>
        <v>1</v>
      </c>
      <c r="S20" s="38">
        <f t="shared" si="10"/>
        <v>2</v>
      </c>
    </row>
    <row r="21" spans="1:19" x14ac:dyDescent="0.2">
      <c r="A21" s="1" t="s">
        <v>67</v>
      </c>
      <c r="B21" s="30" t="s">
        <v>48</v>
      </c>
      <c r="C21" s="38">
        <f t="shared" si="0"/>
        <v>1</v>
      </c>
      <c r="D21" s="32">
        <f t="shared" si="1"/>
        <v>1</v>
      </c>
      <c r="E21" s="37">
        <v>1</v>
      </c>
      <c r="F21" s="54">
        <v>0</v>
      </c>
      <c r="G21" s="31">
        <v>1</v>
      </c>
      <c r="H21" s="38">
        <f t="shared" si="2"/>
        <v>50</v>
      </c>
      <c r="I21" s="38">
        <f t="shared" si="3"/>
        <v>0.5</v>
      </c>
      <c r="J21" s="38">
        <f t="shared" si="4"/>
        <v>0.5</v>
      </c>
      <c r="K21" s="37">
        <v>1</v>
      </c>
      <c r="L21" s="39">
        <v>100</v>
      </c>
      <c r="M21" s="31">
        <v>1</v>
      </c>
      <c r="N21" s="38">
        <f t="shared" si="5"/>
        <v>50</v>
      </c>
      <c r="O21" s="38">
        <f t="shared" si="6"/>
        <v>0.5</v>
      </c>
      <c r="P21" s="38">
        <f t="shared" si="7"/>
        <v>0.5</v>
      </c>
      <c r="Q21" s="38">
        <f t="shared" si="8"/>
        <v>1</v>
      </c>
      <c r="R21" s="38">
        <f t="shared" si="9"/>
        <v>1</v>
      </c>
      <c r="S21" s="38">
        <f t="shared" si="10"/>
        <v>2</v>
      </c>
    </row>
    <row r="22" spans="1:19" ht="38.25" x14ac:dyDescent="0.2">
      <c r="A22" s="1" t="s">
        <v>122</v>
      </c>
      <c r="B22" s="30" t="s">
        <v>120</v>
      </c>
      <c r="C22" s="38">
        <f t="shared" si="0"/>
        <v>1</v>
      </c>
      <c r="D22" s="32">
        <f t="shared" si="1"/>
        <v>1</v>
      </c>
      <c r="E22" s="37">
        <v>1</v>
      </c>
      <c r="F22" s="54">
        <v>0</v>
      </c>
      <c r="G22" s="31">
        <v>1</v>
      </c>
      <c r="H22" s="38">
        <f t="shared" si="2"/>
        <v>50</v>
      </c>
      <c r="I22" s="38">
        <f t="shared" si="3"/>
        <v>0.5</v>
      </c>
      <c r="J22" s="38">
        <f t="shared" si="4"/>
        <v>0.5</v>
      </c>
      <c r="K22" s="37">
        <v>1</v>
      </c>
      <c r="L22" s="39">
        <v>100</v>
      </c>
      <c r="M22" s="31">
        <v>1</v>
      </c>
      <c r="N22" s="38">
        <f t="shared" si="5"/>
        <v>50</v>
      </c>
      <c r="O22" s="38">
        <f t="shared" si="6"/>
        <v>0.5</v>
      </c>
      <c r="P22" s="38">
        <f t="shared" si="7"/>
        <v>0.5</v>
      </c>
      <c r="Q22" s="38">
        <f t="shared" si="8"/>
        <v>1</v>
      </c>
      <c r="R22" s="38">
        <f t="shared" si="9"/>
        <v>1</v>
      </c>
      <c r="S22" s="38">
        <f t="shared" si="10"/>
        <v>2</v>
      </c>
    </row>
    <row r="23" spans="1:19" ht="25.5" x14ac:dyDescent="0.2">
      <c r="A23" s="1" t="s">
        <v>68</v>
      </c>
      <c r="B23" s="30" t="s">
        <v>49</v>
      </c>
      <c r="C23" s="38">
        <f t="shared" si="0"/>
        <v>1</v>
      </c>
      <c r="D23" s="32">
        <f t="shared" si="1"/>
        <v>1</v>
      </c>
      <c r="E23" s="37">
        <v>1</v>
      </c>
      <c r="F23" s="54">
        <v>0</v>
      </c>
      <c r="G23" s="31">
        <v>1</v>
      </c>
      <c r="H23" s="38">
        <f t="shared" si="2"/>
        <v>50</v>
      </c>
      <c r="I23" s="38">
        <f t="shared" si="3"/>
        <v>0.5</v>
      </c>
      <c r="J23" s="38">
        <f t="shared" si="4"/>
        <v>0.5</v>
      </c>
      <c r="K23" s="37">
        <v>1</v>
      </c>
      <c r="L23" s="39">
        <v>100</v>
      </c>
      <c r="M23" s="31">
        <v>1</v>
      </c>
      <c r="N23" s="38">
        <f t="shared" si="5"/>
        <v>50</v>
      </c>
      <c r="O23" s="38">
        <f t="shared" si="6"/>
        <v>0.5</v>
      </c>
      <c r="P23" s="38">
        <f t="shared" si="7"/>
        <v>0.5</v>
      </c>
      <c r="Q23" s="38">
        <f t="shared" si="8"/>
        <v>1</v>
      </c>
      <c r="R23" s="38">
        <f t="shared" si="9"/>
        <v>1</v>
      </c>
      <c r="S23" s="38">
        <f t="shared" si="10"/>
        <v>2</v>
      </c>
    </row>
    <row r="24" spans="1:19" ht="25.5" x14ac:dyDescent="0.2">
      <c r="A24" s="1" t="s">
        <v>69</v>
      </c>
      <c r="B24" s="30" t="s">
        <v>50</v>
      </c>
      <c r="C24" s="38">
        <f t="shared" si="0"/>
        <v>1</v>
      </c>
      <c r="D24" s="32">
        <f t="shared" si="1"/>
        <v>1</v>
      </c>
      <c r="E24" s="37">
        <v>1</v>
      </c>
      <c r="F24" s="54">
        <v>0</v>
      </c>
      <c r="G24" s="31">
        <v>1</v>
      </c>
      <c r="H24" s="38">
        <f t="shared" si="2"/>
        <v>50</v>
      </c>
      <c r="I24" s="38">
        <f t="shared" si="3"/>
        <v>0.5</v>
      </c>
      <c r="J24" s="38">
        <f t="shared" si="4"/>
        <v>0.5</v>
      </c>
      <c r="K24" s="37">
        <v>1</v>
      </c>
      <c r="L24" s="39">
        <v>100</v>
      </c>
      <c r="M24" s="31">
        <v>1</v>
      </c>
      <c r="N24" s="38">
        <f t="shared" si="5"/>
        <v>50</v>
      </c>
      <c r="O24" s="38">
        <f t="shared" si="6"/>
        <v>0.5</v>
      </c>
      <c r="P24" s="38">
        <f t="shared" si="7"/>
        <v>0.5</v>
      </c>
      <c r="Q24" s="38">
        <f t="shared" si="8"/>
        <v>1</v>
      </c>
      <c r="R24" s="38">
        <f t="shared" si="9"/>
        <v>1</v>
      </c>
      <c r="S24" s="38">
        <f t="shared" si="10"/>
        <v>2</v>
      </c>
    </row>
    <row r="25" spans="1:19" ht="25.5" x14ac:dyDescent="0.2">
      <c r="A25" s="1" t="s">
        <v>70</v>
      </c>
      <c r="B25" s="30" t="s">
        <v>51</v>
      </c>
      <c r="C25" s="38">
        <f t="shared" si="0"/>
        <v>1</v>
      </c>
      <c r="D25" s="32">
        <f t="shared" si="1"/>
        <v>1</v>
      </c>
      <c r="E25" s="37">
        <v>1</v>
      </c>
      <c r="F25" s="54">
        <v>0</v>
      </c>
      <c r="G25" s="31">
        <v>1</v>
      </c>
      <c r="H25" s="38">
        <f t="shared" si="2"/>
        <v>50</v>
      </c>
      <c r="I25" s="38">
        <f t="shared" si="3"/>
        <v>0.5</v>
      </c>
      <c r="J25" s="38">
        <f t="shared" si="4"/>
        <v>0.5</v>
      </c>
      <c r="K25" s="37">
        <v>1</v>
      </c>
      <c r="L25" s="39">
        <v>100</v>
      </c>
      <c r="M25" s="31">
        <v>1</v>
      </c>
      <c r="N25" s="38">
        <f t="shared" si="5"/>
        <v>50</v>
      </c>
      <c r="O25" s="38">
        <f t="shared" si="6"/>
        <v>0.5</v>
      </c>
      <c r="P25" s="38">
        <f t="shared" si="7"/>
        <v>0.5</v>
      </c>
      <c r="Q25" s="38">
        <f t="shared" si="8"/>
        <v>1</v>
      </c>
      <c r="R25" s="38">
        <f t="shared" si="9"/>
        <v>1</v>
      </c>
      <c r="S25" s="38">
        <f t="shared" si="10"/>
        <v>2</v>
      </c>
    </row>
    <row r="26" spans="1:19" x14ac:dyDescent="0.2">
      <c r="A26" s="1" t="s">
        <v>71</v>
      </c>
      <c r="B26" s="30" t="s">
        <v>52</v>
      </c>
      <c r="C26" s="38">
        <f t="shared" si="0"/>
        <v>1</v>
      </c>
      <c r="D26" s="32">
        <f t="shared" si="1"/>
        <v>1</v>
      </c>
      <c r="E26" s="37">
        <v>1</v>
      </c>
      <c r="F26" s="54">
        <v>0</v>
      </c>
      <c r="G26" s="31">
        <v>1</v>
      </c>
      <c r="H26" s="38">
        <f t="shared" si="2"/>
        <v>50</v>
      </c>
      <c r="I26" s="38">
        <f t="shared" si="3"/>
        <v>0.5</v>
      </c>
      <c r="J26" s="38">
        <f t="shared" si="4"/>
        <v>0.5</v>
      </c>
      <c r="K26" s="37">
        <v>1</v>
      </c>
      <c r="L26" s="39">
        <v>100</v>
      </c>
      <c r="M26" s="31">
        <v>1</v>
      </c>
      <c r="N26" s="38">
        <f t="shared" si="5"/>
        <v>50</v>
      </c>
      <c r="O26" s="38">
        <f t="shared" si="6"/>
        <v>0.5</v>
      </c>
      <c r="P26" s="38">
        <f t="shared" si="7"/>
        <v>0.5</v>
      </c>
      <c r="Q26" s="38">
        <f t="shared" si="8"/>
        <v>1</v>
      </c>
      <c r="R26" s="38">
        <f t="shared" si="9"/>
        <v>1</v>
      </c>
      <c r="S26" s="38">
        <f t="shared" si="10"/>
        <v>2</v>
      </c>
    </row>
    <row r="27" spans="1:19" ht="25.5" x14ac:dyDescent="0.2">
      <c r="A27" s="1" t="s">
        <v>72</v>
      </c>
      <c r="B27" s="30" t="s">
        <v>53</v>
      </c>
      <c r="C27" s="38">
        <f t="shared" si="0"/>
        <v>1</v>
      </c>
      <c r="D27" s="32">
        <f t="shared" si="1"/>
        <v>1</v>
      </c>
      <c r="E27" s="37">
        <v>1</v>
      </c>
      <c r="F27" s="54">
        <v>0</v>
      </c>
      <c r="G27" s="31">
        <v>1</v>
      </c>
      <c r="H27" s="38">
        <f t="shared" si="2"/>
        <v>50</v>
      </c>
      <c r="I27" s="38">
        <f t="shared" si="3"/>
        <v>0.5</v>
      </c>
      <c r="J27" s="38">
        <f t="shared" si="4"/>
        <v>0.5</v>
      </c>
      <c r="K27" s="37">
        <v>1</v>
      </c>
      <c r="L27" s="39">
        <v>100</v>
      </c>
      <c r="M27" s="31">
        <v>1</v>
      </c>
      <c r="N27" s="38">
        <f t="shared" si="5"/>
        <v>50</v>
      </c>
      <c r="O27" s="38">
        <f t="shared" si="6"/>
        <v>0.5</v>
      </c>
      <c r="P27" s="38">
        <f t="shared" si="7"/>
        <v>0.5</v>
      </c>
      <c r="Q27" s="38">
        <f t="shared" si="8"/>
        <v>1</v>
      </c>
      <c r="R27" s="38">
        <f t="shared" si="9"/>
        <v>1</v>
      </c>
      <c r="S27" s="38">
        <f t="shared" si="10"/>
        <v>2</v>
      </c>
    </row>
    <row r="28" spans="1:19" ht="25.5" x14ac:dyDescent="0.2">
      <c r="A28" s="1" t="s">
        <v>73</v>
      </c>
      <c r="B28" s="30" t="s">
        <v>54</v>
      </c>
      <c r="C28" s="38">
        <f t="shared" si="0"/>
        <v>1</v>
      </c>
      <c r="D28" s="32">
        <f t="shared" si="1"/>
        <v>1</v>
      </c>
      <c r="E28" s="37">
        <v>1</v>
      </c>
      <c r="F28" s="54">
        <v>0</v>
      </c>
      <c r="G28" s="31">
        <v>1</v>
      </c>
      <c r="H28" s="38">
        <f t="shared" si="2"/>
        <v>50</v>
      </c>
      <c r="I28" s="38">
        <f t="shared" si="3"/>
        <v>0.5</v>
      </c>
      <c r="J28" s="38">
        <f t="shared" si="4"/>
        <v>0.5</v>
      </c>
      <c r="K28" s="37">
        <v>1</v>
      </c>
      <c r="L28" s="39">
        <v>100</v>
      </c>
      <c r="M28" s="31">
        <v>1</v>
      </c>
      <c r="N28" s="38">
        <f t="shared" si="5"/>
        <v>50</v>
      </c>
      <c r="O28" s="38">
        <f t="shared" si="6"/>
        <v>0.5</v>
      </c>
      <c r="P28" s="38">
        <f t="shared" si="7"/>
        <v>0.5</v>
      </c>
      <c r="Q28" s="38">
        <f t="shared" si="8"/>
        <v>1</v>
      </c>
      <c r="R28" s="38">
        <f t="shared" si="9"/>
        <v>1</v>
      </c>
      <c r="S28" s="38">
        <f t="shared" si="10"/>
        <v>2</v>
      </c>
    </row>
    <row r="29" spans="1:19" ht="25.5" x14ac:dyDescent="0.2">
      <c r="A29" s="1" t="s">
        <v>74</v>
      </c>
      <c r="B29" s="30" t="s">
        <v>55</v>
      </c>
      <c r="C29" s="38">
        <f t="shared" si="0"/>
        <v>1</v>
      </c>
      <c r="D29" s="32">
        <f t="shared" si="1"/>
        <v>1</v>
      </c>
      <c r="E29" s="37">
        <v>1</v>
      </c>
      <c r="F29" s="54">
        <v>0</v>
      </c>
      <c r="G29" s="31">
        <v>1</v>
      </c>
      <c r="H29" s="38">
        <f t="shared" si="2"/>
        <v>50</v>
      </c>
      <c r="I29" s="38">
        <f t="shared" si="3"/>
        <v>0.5</v>
      </c>
      <c r="J29" s="38">
        <f t="shared" si="4"/>
        <v>0.5</v>
      </c>
      <c r="K29" s="37">
        <v>1</v>
      </c>
      <c r="L29" s="39">
        <v>100</v>
      </c>
      <c r="M29" s="31">
        <v>1</v>
      </c>
      <c r="N29" s="38">
        <f t="shared" si="5"/>
        <v>50</v>
      </c>
      <c r="O29" s="38">
        <f t="shared" si="6"/>
        <v>0.5</v>
      </c>
      <c r="P29" s="38">
        <f t="shared" si="7"/>
        <v>0.5</v>
      </c>
      <c r="Q29" s="38">
        <f t="shared" si="8"/>
        <v>1</v>
      </c>
      <c r="R29" s="38">
        <f t="shared" si="9"/>
        <v>1</v>
      </c>
      <c r="S29" s="38">
        <f t="shared" si="10"/>
        <v>2</v>
      </c>
    </row>
    <row r="30" spans="1:19" ht="25.5" x14ac:dyDescent="0.2">
      <c r="A30" s="1" t="s">
        <v>75</v>
      </c>
      <c r="B30" s="30" t="s">
        <v>56</v>
      </c>
      <c r="C30" s="38">
        <f t="shared" si="0"/>
        <v>1</v>
      </c>
      <c r="D30" s="32">
        <f t="shared" si="1"/>
        <v>1</v>
      </c>
      <c r="E30" s="37">
        <v>1</v>
      </c>
      <c r="F30" s="54">
        <v>0</v>
      </c>
      <c r="G30" s="31">
        <v>1</v>
      </c>
      <c r="H30" s="38">
        <f t="shared" si="2"/>
        <v>50</v>
      </c>
      <c r="I30" s="38">
        <f t="shared" si="3"/>
        <v>0.5</v>
      </c>
      <c r="J30" s="38">
        <f t="shared" si="4"/>
        <v>0.5</v>
      </c>
      <c r="K30" s="37">
        <v>1</v>
      </c>
      <c r="L30" s="39">
        <v>100</v>
      </c>
      <c r="M30" s="31">
        <v>1</v>
      </c>
      <c r="N30" s="38">
        <f t="shared" si="5"/>
        <v>50</v>
      </c>
      <c r="O30" s="38">
        <f t="shared" si="6"/>
        <v>0.5</v>
      </c>
      <c r="P30" s="38">
        <f t="shared" si="7"/>
        <v>0.5</v>
      </c>
      <c r="Q30" s="38">
        <f t="shared" si="8"/>
        <v>1</v>
      </c>
      <c r="R30" s="38">
        <f t="shared" si="9"/>
        <v>1</v>
      </c>
      <c r="S30" s="38">
        <f t="shared" si="10"/>
        <v>2</v>
      </c>
    </row>
    <row r="31" spans="1:19" ht="25.5" x14ac:dyDescent="0.2">
      <c r="A31" s="1" t="s">
        <v>76</v>
      </c>
      <c r="B31" s="30" t="s">
        <v>57</v>
      </c>
      <c r="C31" s="38">
        <f t="shared" si="0"/>
        <v>1</v>
      </c>
      <c r="D31" s="32">
        <f t="shared" si="1"/>
        <v>1</v>
      </c>
      <c r="E31" s="37">
        <v>1</v>
      </c>
      <c r="F31" s="54">
        <v>0</v>
      </c>
      <c r="G31" s="31">
        <v>1</v>
      </c>
      <c r="H31" s="38">
        <f t="shared" si="2"/>
        <v>50</v>
      </c>
      <c r="I31" s="38">
        <f t="shared" si="3"/>
        <v>0.5</v>
      </c>
      <c r="J31" s="38">
        <f t="shared" si="4"/>
        <v>0.5</v>
      </c>
      <c r="K31" s="37">
        <v>1</v>
      </c>
      <c r="L31" s="39">
        <v>100</v>
      </c>
      <c r="M31" s="31">
        <v>1</v>
      </c>
      <c r="N31" s="38">
        <f t="shared" si="5"/>
        <v>50</v>
      </c>
      <c r="O31" s="38">
        <f t="shared" si="6"/>
        <v>0.5</v>
      </c>
      <c r="P31" s="38">
        <f t="shared" si="7"/>
        <v>0.5</v>
      </c>
      <c r="Q31" s="38">
        <f t="shared" si="8"/>
        <v>1</v>
      </c>
      <c r="R31" s="38">
        <f t="shared" si="9"/>
        <v>1</v>
      </c>
      <c r="S31" s="38">
        <f t="shared" si="10"/>
        <v>2</v>
      </c>
    </row>
    <row r="32" spans="1:19" ht="25.5" x14ac:dyDescent="0.2">
      <c r="A32" s="1" t="s">
        <v>77</v>
      </c>
      <c r="B32" s="30" t="s">
        <v>123</v>
      </c>
      <c r="C32" s="38">
        <f t="shared" si="0"/>
        <v>1</v>
      </c>
      <c r="D32" s="32">
        <f t="shared" si="1"/>
        <v>1</v>
      </c>
      <c r="E32" s="37">
        <v>1</v>
      </c>
      <c r="F32" s="54">
        <v>0</v>
      </c>
      <c r="G32" s="31">
        <v>1</v>
      </c>
      <c r="H32" s="38">
        <f t="shared" si="2"/>
        <v>50</v>
      </c>
      <c r="I32" s="38">
        <f t="shared" si="3"/>
        <v>0.5</v>
      </c>
      <c r="J32" s="38">
        <f t="shared" si="4"/>
        <v>0.5</v>
      </c>
      <c r="K32" s="37">
        <v>1</v>
      </c>
      <c r="L32" s="39">
        <v>100</v>
      </c>
      <c r="M32" s="31">
        <v>1</v>
      </c>
      <c r="N32" s="38">
        <f t="shared" si="5"/>
        <v>50</v>
      </c>
      <c r="O32" s="38">
        <f t="shared" si="6"/>
        <v>0.5</v>
      </c>
      <c r="P32" s="38">
        <f t="shared" si="7"/>
        <v>0.5</v>
      </c>
      <c r="Q32" s="38">
        <f t="shared" si="8"/>
        <v>1</v>
      </c>
      <c r="R32" s="38">
        <f t="shared" si="9"/>
        <v>1</v>
      </c>
      <c r="S32" s="38">
        <f t="shared" si="10"/>
        <v>2</v>
      </c>
    </row>
    <row r="33" spans="1:19" ht="25.5" x14ac:dyDescent="0.2">
      <c r="A33" s="1" t="s">
        <v>78</v>
      </c>
      <c r="B33" s="30" t="s">
        <v>58</v>
      </c>
      <c r="C33" s="38">
        <f t="shared" si="0"/>
        <v>1</v>
      </c>
      <c r="D33" s="32">
        <f t="shared" si="1"/>
        <v>1</v>
      </c>
      <c r="E33" s="37">
        <v>1</v>
      </c>
      <c r="F33" s="54">
        <v>0</v>
      </c>
      <c r="G33" s="31">
        <v>1</v>
      </c>
      <c r="H33" s="38">
        <f t="shared" si="2"/>
        <v>50</v>
      </c>
      <c r="I33" s="38">
        <f t="shared" si="3"/>
        <v>0.5</v>
      </c>
      <c r="J33" s="38">
        <f t="shared" si="4"/>
        <v>0.5</v>
      </c>
      <c r="K33" s="37">
        <v>1</v>
      </c>
      <c r="L33" s="39">
        <v>100</v>
      </c>
      <c r="M33" s="31">
        <v>1</v>
      </c>
      <c r="N33" s="38">
        <f t="shared" si="5"/>
        <v>50</v>
      </c>
      <c r="O33" s="38">
        <f t="shared" si="6"/>
        <v>0.5</v>
      </c>
      <c r="P33" s="38">
        <f t="shared" si="7"/>
        <v>0.5</v>
      </c>
      <c r="Q33" s="38">
        <f t="shared" si="8"/>
        <v>1</v>
      </c>
      <c r="R33" s="38">
        <f t="shared" si="9"/>
        <v>1</v>
      </c>
      <c r="S33" s="38">
        <f t="shared" si="10"/>
        <v>2</v>
      </c>
    </row>
    <row r="34" spans="1:19" ht="25.5" x14ac:dyDescent="0.2">
      <c r="A34" s="1" t="s">
        <v>125</v>
      </c>
      <c r="B34" s="30" t="s">
        <v>124</v>
      </c>
      <c r="C34" s="38">
        <f t="shared" si="0"/>
        <v>1</v>
      </c>
      <c r="D34" s="32">
        <f t="shared" si="1"/>
        <v>1</v>
      </c>
      <c r="E34" s="37">
        <v>1</v>
      </c>
      <c r="F34" s="54">
        <v>0</v>
      </c>
      <c r="G34" s="31">
        <v>1</v>
      </c>
      <c r="H34" s="38">
        <f t="shared" si="2"/>
        <v>50</v>
      </c>
      <c r="I34" s="38">
        <f t="shared" si="3"/>
        <v>0.5</v>
      </c>
      <c r="J34" s="38">
        <f t="shared" si="4"/>
        <v>0.5</v>
      </c>
      <c r="K34" s="37">
        <v>1</v>
      </c>
      <c r="L34" s="39">
        <v>100</v>
      </c>
      <c r="M34" s="31">
        <v>1</v>
      </c>
      <c r="N34" s="38">
        <f t="shared" si="5"/>
        <v>50</v>
      </c>
      <c r="O34" s="38">
        <f t="shared" si="6"/>
        <v>0.5</v>
      </c>
      <c r="P34" s="38">
        <f t="shared" si="7"/>
        <v>0.5</v>
      </c>
      <c r="Q34" s="38">
        <f t="shared" si="8"/>
        <v>1</v>
      </c>
      <c r="R34" s="38">
        <f t="shared" si="9"/>
        <v>1</v>
      </c>
      <c r="S34" s="38">
        <f t="shared" si="10"/>
        <v>2</v>
      </c>
    </row>
  </sheetData>
  <sheetProtection algorithmName="SHA-512" hashValue="Xj+L+Br40sqTFluZoK1DdocrB3mBE8nVFkf+FilC71WcEHg1gpz1O+teQDg+YBE6dwXVyVmfY9raP++GmrjFqQ==" saltValue="3Fe8+z76H705xSApjIf8Sw==" spinCount="100000" sheet="1" objects="1" scenarios="1" formatCells="0" formatColumns="0" formatRows="0" deleteColumns="0" deleteRows="0"/>
  <protectedRanges>
    <protectedRange sqref="C13:C34" name="krista_tr_16183_0_4"/>
    <protectedRange sqref="D13:D34" name="krista_tr_237_0_5"/>
    <protectedRange sqref="H13:H34" name="krista_tf_529_0_4"/>
    <protectedRange sqref="I13:I34" name="krista_tf_530_0_4"/>
    <protectedRange sqref="J13:J34" name="krista_tr_531_0_4"/>
    <protectedRange sqref="N13:N34" name="krista_tf_534_0_4"/>
    <protectedRange sqref="O13:O34" name="krista_tf_535_0_4"/>
    <protectedRange sqref="P13:P34" name="krista_tr_536_0_4"/>
    <protectedRange sqref="Q13:Q34" name="krista_tf_552_0_4"/>
    <protectedRange sqref="R13:R34" name="krista_tf_553_0_4"/>
    <protectedRange sqref="S13:S34" name="krista_tf_557_0_4"/>
  </protectedRanges>
  <mergeCells count="10">
    <mergeCell ref="Q11:S11"/>
    <mergeCell ref="A1:E1"/>
    <mergeCell ref="B8:H8"/>
    <mergeCell ref="B9:H9"/>
    <mergeCell ref="A11:A12"/>
    <mergeCell ref="B11:B12"/>
    <mergeCell ref="C11:C12"/>
    <mergeCell ref="D11:D12"/>
    <mergeCell ref="F11:J11"/>
    <mergeCell ref="L11:P11"/>
  </mergeCells>
  <conditionalFormatting sqref="A8:A9">
    <cfRule type="expression" dxfId="3" priority="1" stopIfTrue="1">
      <formula>"(сумм(A8:F12)&lt;&gt;100"</formula>
    </cfRule>
  </conditionalFormatting>
  <dataValidations count="1">
    <dataValidation type="list" allowBlank="1" showDropDown="1" showInputMessage="1" showErrorMessage="1" sqref="K13:K34 D13:E34">
      <formula1>"0,1,"</formula1>
    </dataValidation>
  </dataValidations>
  <pageMargins left="0.59055118110236227" right="0.19685039370078741" top="0.39370078740157483" bottom="0.39370078740157483" header="0.15748031496062992" footer="0.23622047244094491"/>
  <pageSetup paperSize="9" scale="57" orientation="landscape" r:id="rId1"/>
  <headerFooter alignWithMargins="0"/>
  <customProperties>
    <customPr name="14823" r:id="rId2"/>
    <customPr name="14824" r:id="rId3"/>
    <customPr name="14825" r:id="rId4"/>
    <customPr name="krista_fm_columnsmarkup" r:id="rId5"/>
    <customPr name="krista_fm_consts" r:id="rId6"/>
    <customPr name="krista_fm_Events" r:id="rId7"/>
    <customPr name="krista_fm_metadataXML" r:id="rId8"/>
    <customPr name="krista_fm_rowsaxis" r:id="rId9"/>
    <customPr name="krista_fm_rowsmarkup" r:id="rId10"/>
    <customPr name="krista_SheetHistory" r:id="rId11"/>
    <customPr name="p14" r:id="rId12"/>
    <customPr name="p15" r:id="rId13"/>
    <customPr name="p16" r:id="rId14"/>
  </customProperties>
  <legacy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0">
    <tabColor rgb="FFFFC000"/>
    <pageSetUpPr fitToPage="1"/>
  </sheetPr>
  <dimension ref="A1:BP42"/>
  <sheetViews>
    <sheetView view="pageBreakPreview" topLeftCell="B20" zoomScale="85" zoomScaleNormal="75" zoomScaleSheetLayoutView="85" workbookViewId="0">
      <selection activeCell="N37" sqref="N37"/>
    </sheetView>
  </sheetViews>
  <sheetFormatPr defaultRowHeight="27" customHeight="1" x14ac:dyDescent="0.2"/>
  <cols>
    <col min="1" max="1" width="6.28515625" customWidth="1"/>
    <col min="2" max="2" width="58" customWidth="1"/>
    <col min="3" max="3" width="13" customWidth="1"/>
    <col min="4" max="4" width="17.5703125" customWidth="1"/>
    <col min="5" max="5" width="10.5703125" hidden="1" customWidth="1"/>
    <col min="6" max="6" width="12.7109375" customWidth="1"/>
    <col min="7" max="7" width="11.5703125" customWidth="1"/>
    <col min="8" max="8" width="12.140625" customWidth="1"/>
    <col min="9" max="9" width="11.85546875" hidden="1" customWidth="1"/>
    <col min="10" max="10" width="10.5703125" customWidth="1"/>
    <col min="11" max="11" width="12.42578125" hidden="1" customWidth="1"/>
    <col min="12" max="12" width="12.5703125" customWidth="1"/>
    <col min="13" max="13" width="11.7109375" customWidth="1"/>
    <col min="14" max="14" width="12" customWidth="1"/>
    <col min="15" max="15" width="13.140625" hidden="1" customWidth="1"/>
    <col min="16" max="16" width="12.5703125" customWidth="1"/>
    <col min="17" max="17" width="46.5703125" hidden="1" customWidth="1"/>
    <col min="18" max="18" width="11.42578125" customWidth="1"/>
    <col min="19" max="19" width="13" customWidth="1"/>
    <col min="20" max="20" width="13.5703125" customWidth="1"/>
    <col min="21" max="21" width="10.140625" hidden="1" customWidth="1"/>
    <col min="22" max="22" width="12.42578125" customWidth="1"/>
    <col min="23" max="23" width="12.42578125" hidden="1" customWidth="1"/>
    <col min="24" max="24" width="12.140625" customWidth="1"/>
    <col min="25" max="25" width="11.85546875" customWidth="1"/>
    <col min="26" max="26" width="12.140625" customWidth="1"/>
    <col min="27" max="27" width="9.7109375" hidden="1" customWidth="1"/>
    <col min="28" max="28" width="10.42578125" customWidth="1"/>
    <col min="29" max="29" width="13.42578125" hidden="1" customWidth="1"/>
    <col min="30" max="30" width="11.85546875" customWidth="1"/>
    <col min="31" max="31" width="13.140625" customWidth="1"/>
    <col min="32" max="32" width="11.5703125" customWidth="1"/>
    <col min="33" max="33" width="16.28515625" hidden="1" customWidth="1"/>
    <col min="34" max="34" width="10.85546875" customWidth="1"/>
    <col min="35" max="35" width="12.85546875" hidden="1" customWidth="1"/>
    <col min="36" max="36" width="12.5703125" customWidth="1"/>
    <col min="37" max="37" width="11.85546875" customWidth="1"/>
    <col min="38" max="38" width="11.28515625" customWidth="1"/>
    <col min="39" max="39" width="10.42578125" hidden="1" customWidth="1"/>
    <col min="40" max="40" width="10" customWidth="1"/>
    <col min="41" max="41" width="10.140625" hidden="1" customWidth="1"/>
    <col min="42" max="43" width="12.42578125" customWidth="1"/>
    <col min="44" max="44" width="10.7109375" customWidth="1"/>
    <col min="45" max="45" width="10.85546875" hidden="1" customWidth="1"/>
    <col min="46" max="46" width="10.42578125" customWidth="1"/>
    <col min="47" max="47" width="11.28515625" hidden="1" customWidth="1"/>
    <col min="48" max="48" width="11.5703125" customWidth="1"/>
    <col min="49" max="49" width="11.42578125" customWidth="1"/>
    <col min="50" max="50" width="11.7109375" customWidth="1"/>
    <col min="51" max="51" width="9.42578125" hidden="1" customWidth="1"/>
    <col min="52" max="52" width="10.28515625" customWidth="1"/>
    <col min="53" max="53" width="11.42578125" hidden="1" customWidth="1"/>
    <col min="54" max="54" width="16.42578125" style="16" hidden="1" customWidth="1"/>
    <col min="55" max="55" width="19.5703125" style="16" hidden="1" customWidth="1"/>
    <col min="56" max="56" width="11.42578125" style="16" hidden="1" customWidth="1"/>
    <col min="57" max="57" width="11.7109375" style="16" hidden="1" customWidth="1"/>
    <col min="58" max="58" width="12.140625" style="16" hidden="1" customWidth="1"/>
    <col min="59" max="59" width="11.28515625" hidden="1" customWidth="1"/>
    <col min="60" max="60" width="12.28515625" hidden="1" customWidth="1"/>
    <col min="61" max="61" width="13.7109375" hidden="1" customWidth="1"/>
    <col min="62" max="62" width="10.7109375" customWidth="1"/>
    <col min="63" max="63" width="12.140625" customWidth="1"/>
    <col min="64" max="64" width="13.42578125" customWidth="1"/>
    <col min="65" max="65" width="6.5703125" customWidth="1"/>
    <col min="66" max="66" width="13.140625" customWidth="1"/>
    <col min="67" max="67" width="11.28515625" customWidth="1"/>
    <col min="68" max="68" width="13.42578125" customWidth="1"/>
    <col min="69" max="76" width="27.42578125" customWidth="1"/>
    <col min="77" max="77" width="60.85546875" customWidth="1"/>
    <col min="78" max="83" width="27.42578125" customWidth="1"/>
    <col min="84" max="86" width="31.28515625" customWidth="1"/>
    <col min="87" max="87" width="27.42578125" customWidth="1"/>
    <col min="88" max="90" width="34.28515625" customWidth="1"/>
    <col min="91" max="94" width="27.42578125" customWidth="1"/>
    <col min="95" max="95" width="39.42578125" customWidth="1"/>
    <col min="96" max="96" width="41.28515625" customWidth="1"/>
    <col min="97" max="108" width="27.42578125" customWidth="1"/>
    <col min="111" max="111" width="10.28515625" bestFit="1" customWidth="1"/>
    <col min="114" max="114" width="10.28515625" bestFit="1" customWidth="1"/>
    <col min="117" max="117" width="10.28515625" bestFit="1" customWidth="1"/>
    <col min="120" max="120" width="10.28515625" bestFit="1" customWidth="1"/>
    <col min="123" max="123" width="10.28515625" bestFit="1" customWidth="1"/>
    <col min="126" max="126" width="10.28515625" bestFit="1" customWidth="1"/>
    <col min="129" max="129" width="10.28515625" bestFit="1" customWidth="1"/>
    <col min="132" max="132" width="10.28515625" bestFit="1" customWidth="1"/>
    <col min="135" max="135" width="10.28515625" bestFit="1" customWidth="1"/>
    <col min="138" max="138" width="10.28515625" bestFit="1" customWidth="1"/>
    <col min="141" max="141" width="10.28515625" bestFit="1" customWidth="1"/>
    <col min="144" max="144" width="10.28515625" bestFit="1" customWidth="1"/>
    <col min="147" max="147" width="10.28515625" bestFit="1" customWidth="1"/>
    <col min="150" max="150" width="10.28515625" bestFit="1" customWidth="1"/>
    <col min="153" max="153" width="10.28515625" bestFit="1" customWidth="1"/>
    <col min="156" max="156" width="10.28515625" bestFit="1" customWidth="1"/>
    <col min="159" max="159" width="10.28515625" bestFit="1" customWidth="1"/>
    <col min="162" max="162" width="10.28515625" bestFit="1" customWidth="1"/>
    <col min="165" max="165" width="10.28515625" bestFit="1" customWidth="1"/>
    <col min="168" max="168" width="10.28515625" bestFit="1" customWidth="1"/>
    <col min="171" max="171" width="10.28515625" bestFit="1" customWidth="1"/>
    <col min="174" max="174" width="10.28515625" bestFit="1" customWidth="1"/>
    <col min="177" max="177" width="10.28515625" bestFit="1" customWidth="1"/>
    <col min="180" max="180" width="10.28515625" bestFit="1" customWidth="1"/>
    <col min="183" max="183" width="10.28515625" bestFit="1" customWidth="1"/>
    <col min="186" max="186" width="10.28515625" bestFit="1" customWidth="1"/>
    <col min="189" max="189" width="10.28515625" bestFit="1" customWidth="1"/>
    <col min="192" max="192" width="10.28515625" bestFit="1" customWidth="1"/>
    <col min="195" max="195" width="10.28515625" bestFit="1" customWidth="1"/>
    <col min="198" max="198" width="10.28515625" bestFit="1" customWidth="1"/>
    <col min="201" max="201" width="10.28515625" bestFit="1" customWidth="1"/>
    <col min="204" max="204" width="10.28515625" bestFit="1" customWidth="1"/>
    <col min="207" max="207" width="10.28515625" bestFit="1" customWidth="1"/>
    <col min="210" max="210" width="10.28515625" bestFit="1" customWidth="1"/>
    <col min="213" max="213" width="10.28515625" bestFit="1" customWidth="1"/>
    <col min="216" max="216" width="10.28515625" bestFit="1" customWidth="1"/>
    <col min="219" max="219" width="10.28515625" bestFit="1" customWidth="1"/>
    <col min="222" max="222" width="10.28515625" bestFit="1" customWidth="1"/>
    <col min="225" max="225" width="10.28515625" bestFit="1" customWidth="1"/>
    <col min="228" max="228" width="10.28515625" bestFit="1" customWidth="1"/>
    <col min="231" max="231" width="10.28515625" bestFit="1" customWidth="1"/>
    <col min="234" max="234" width="10.28515625" bestFit="1" customWidth="1"/>
    <col min="237" max="237" width="10.28515625" bestFit="1" customWidth="1"/>
    <col min="240" max="240" width="10.28515625" bestFit="1" customWidth="1"/>
    <col min="243" max="243" width="10.28515625" bestFit="1" customWidth="1"/>
    <col min="246" max="246" width="10.28515625" bestFit="1" customWidth="1"/>
    <col min="249" max="249" width="10.28515625" bestFit="1" customWidth="1"/>
  </cols>
  <sheetData>
    <row r="1" spans="1:58" ht="27" customHeight="1" x14ac:dyDescent="0.25">
      <c r="A1" s="56" t="s">
        <v>86</v>
      </c>
      <c r="B1" s="57"/>
      <c r="C1" s="57"/>
      <c r="D1" s="57"/>
      <c r="E1" s="57"/>
      <c r="BB1" s="22"/>
      <c r="BC1" s="22"/>
      <c r="BD1" s="22"/>
      <c r="BE1" s="22"/>
      <c r="BF1" s="22"/>
    </row>
    <row r="2" spans="1:58" ht="27" customHeight="1" x14ac:dyDescent="0.2">
      <c r="BB2" s="22"/>
      <c r="BC2" s="22"/>
      <c r="BD2" s="22"/>
      <c r="BE2" s="22"/>
      <c r="BF2" s="22"/>
    </row>
    <row r="3" spans="1:58" ht="27" customHeight="1" x14ac:dyDescent="0.2">
      <c r="A3" s="2" t="s">
        <v>20</v>
      </c>
      <c r="B3" s="2"/>
      <c r="C3" s="2"/>
      <c r="D3" s="2"/>
      <c r="E3" s="2"/>
      <c r="F3" s="2"/>
      <c r="G3" s="2"/>
      <c r="H3" s="2"/>
      <c r="BB3" s="22"/>
      <c r="BC3" s="22"/>
      <c r="BD3" s="22"/>
      <c r="BE3" s="22"/>
      <c r="BF3" s="22"/>
    </row>
    <row r="4" spans="1:58" ht="27" customHeight="1" x14ac:dyDescent="0.2">
      <c r="A4" s="2" t="s">
        <v>21</v>
      </c>
      <c r="B4" s="2"/>
      <c r="C4" s="2"/>
      <c r="D4" s="2"/>
      <c r="E4" s="2"/>
      <c r="F4" s="2"/>
      <c r="G4" s="2"/>
      <c r="H4" s="2"/>
      <c r="BB4" s="22"/>
      <c r="BC4" s="22"/>
      <c r="BD4" s="22"/>
      <c r="BE4" s="22"/>
      <c r="BF4" s="22"/>
    </row>
    <row r="5" spans="1:58" ht="27" customHeight="1" x14ac:dyDescent="0.2">
      <c r="A5" s="2" t="s">
        <v>1</v>
      </c>
      <c r="B5" s="2"/>
      <c r="C5" s="2"/>
      <c r="D5" s="2"/>
      <c r="E5" s="2"/>
      <c r="F5" s="2"/>
      <c r="G5" s="2"/>
      <c r="H5" s="2"/>
      <c r="BB5" s="22"/>
      <c r="BC5" s="22"/>
      <c r="BD5" s="22"/>
      <c r="BE5" s="22"/>
      <c r="BF5" s="22"/>
    </row>
    <row r="6" spans="1:58" ht="27" customHeight="1" x14ac:dyDescent="0.2">
      <c r="A6" s="2" t="s">
        <v>12</v>
      </c>
      <c r="B6" s="2"/>
      <c r="C6" s="2"/>
      <c r="D6" s="2"/>
      <c r="E6" s="2"/>
      <c r="F6" s="2"/>
      <c r="G6" s="2"/>
      <c r="H6" s="2"/>
      <c r="BB6" s="22"/>
      <c r="BC6" s="22"/>
      <c r="BD6" s="22"/>
      <c r="BE6" s="22"/>
      <c r="BF6" s="22"/>
    </row>
    <row r="7" spans="1:58" ht="27" customHeight="1" thickBot="1" x14ac:dyDescent="0.25">
      <c r="A7" s="5" t="s">
        <v>2</v>
      </c>
      <c r="B7" s="4"/>
      <c r="C7" s="4"/>
      <c r="D7" s="4"/>
      <c r="E7" s="4"/>
      <c r="F7" s="4"/>
      <c r="G7" s="4"/>
      <c r="H7" s="4"/>
      <c r="BB7" s="22"/>
      <c r="BC7" s="22"/>
      <c r="BD7" s="22"/>
      <c r="BE7" s="22"/>
      <c r="BF7" s="22"/>
    </row>
    <row r="8" spans="1:58" ht="27" customHeight="1" thickBot="1" x14ac:dyDescent="0.25">
      <c r="A8" s="6">
        <v>14</v>
      </c>
      <c r="B8" s="77" t="s">
        <v>93</v>
      </c>
      <c r="C8" s="78"/>
      <c r="D8" s="78"/>
      <c r="E8" s="78"/>
      <c r="F8" s="78"/>
      <c r="G8" s="78"/>
      <c r="H8" s="78"/>
      <c r="BB8" s="22"/>
      <c r="BC8" s="22"/>
      <c r="BD8" s="22"/>
      <c r="BE8" s="22"/>
      <c r="BF8" s="22"/>
    </row>
    <row r="9" spans="1:58" ht="27" customHeight="1" thickBot="1" x14ac:dyDescent="0.25">
      <c r="A9" s="6">
        <v>19</v>
      </c>
      <c r="B9" s="77" t="s">
        <v>87</v>
      </c>
      <c r="C9" s="78"/>
      <c r="D9" s="78"/>
      <c r="E9" s="78"/>
      <c r="F9" s="79"/>
      <c r="G9" s="79"/>
      <c r="H9" s="79"/>
      <c r="BB9" s="22"/>
      <c r="BC9" s="22"/>
      <c r="BD9" s="22"/>
      <c r="BE9" s="22"/>
      <c r="BF9" s="22"/>
    </row>
    <row r="10" spans="1:58" ht="27" customHeight="1" thickBot="1" x14ac:dyDescent="0.25">
      <c r="A10" s="6">
        <v>14</v>
      </c>
      <c r="B10" s="73" t="s">
        <v>88</v>
      </c>
      <c r="C10" s="74"/>
      <c r="D10" s="74"/>
      <c r="E10" s="74"/>
      <c r="F10" s="75"/>
      <c r="G10" s="75"/>
      <c r="H10" s="75"/>
      <c r="BB10" s="22"/>
      <c r="BC10" s="22"/>
      <c r="BD10" s="22"/>
      <c r="BE10" s="22"/>
      <c r="BF10" s="22"/>
    </row>
    <row r="11" spans="1:58" ht="27" customHeight="1" thickBot="1" x14ac:dyDescent="0.25">
      <c r="A11" s="6">
        <v>19</v>
      </c>
      <c r="B11" s="73" t="s">
        <v>89</v>
      </c>
      <c r="C11" s="74"/>
      <c r="D11" s="74"/>
      <c r="E11" s="74"/>
      <c r="F11" s="75"/>
      <c r="G11" s="75"/>
      <c r="H11" s="75"/>
      <c r="BB11" s="22"/>
      <c r="BC11" s="22"/>
      <c r="BD11" s="22"/>
      <c r="BE11" s="22"/>
      <c r="BF11" s="22"/>
    </row>
    <row r="12" spans="1:58" ht="27" customHeight="1" thickBot="1" x14ac:dyDescent="0.25">
      <c r="A12" s="6">
        <v>12</v>
      </c>
      <c r="B12" s="73" t="s">
        <v>90</v>
      </c>
      <c r="C12" s="74"/>
      <c r="D12" s="74"/>
      <c r="E12" s="74"/>
      <c r="F12" s="75"/>
      <c r="G12" s="75"/>
      <c r="H12" s="75"/>
      <c r="BB12" s="22"/>
      <c r="BC12" s="22"/>
      <c r="BD12" s="22"/>
      <c r="BE12" s="22"/>
      <c r="BF12" s="22"/>
    </row>
    <row r="13" spans="1:58" ht="27" customHeight="1" thickBot="1" x14ac:dyDescent="0.25">
      <c r="A13" s="6">
        <v>12</v>
      </c>
      <c r="B13" s="73" t="s">
        <v>91</v>
      </c>
      <c r="C13" s="74"/>
      <c r="D13" s="74"/>
      <c r="E13" s="74"/>
      <c r="F13" s="75"/>
      <c r="G13" s="75"/>
      <c r="H13" s="75"/>
      <c r="BB13" s="22"/>
      <c r="BC13" s="22"/>
      <c r="BD13" s="22"/>
      <c r="BE13" s="22"/>
      <c r="BF13" s="22"/>
    </row>
    <row r="14" spans="1:58" ht="27" customHeight="1" thickBot="1" x14ac:dyDescent="0.25">
      <c r="A14" s="6">
        <v>5</v>
      </c>
      <c r="B14" s="73" t="s">
        <v>94</v>
      </c>
      <c r="C14" s="74"/>
      <c r="D14" s="74"/>
      <c r="E14" s="74"/>
      <c r="F14" s="75"/>
      <c r="G14" s="75"/>
      <c r="H14" s="75"/>
      <c r="BB14" s="22"/>
      <c r="BC14" s="22"/>
      <c r="BD14" s="22"/>
      <c r="BE14" s="22"/>
      <c r="BF14" s="22"/>
    </row>
    <row r="15" spans="1:58" ht="27" customHeight="1" thickBot="1" x14ac:dyDescent="0.25">
      <c r="A15" s="6">
        <v>5</v>
      </c>
      <c r="B15" s="73" t="s">
        <v>92</v>
      </c>
      <c r="C15" s="74"/>
      <c r="D15" s="74"/>
      <c r="E15" s="74"/>
      <c r="F15" s="75"/>
      <c r="G15" s="75"/>
      <c r="H15" s="75"/>
      <c r="BB15" s="22"/>
      <c r="BC15" s="22"/>
      <c r="BD15" s="22"/>
      <c r="BE15" s="22"/>
      <c r="BF15" s="22"/>
    </row>
    <row r="16" spans="1:58" ht="27" customHeight="1" thickBot="1" x14ac:dyDescent="0.25">
      <c r="L16" s="26"/>
      <c r="M16" s="26"/>
      <c r="N16" s="26"/>
      <c r="O16" s="26"/>
      <c r="P16" s="26"/>
      <c r="BB16" s="22"/>
      <c r="BC16" s="22"/>
      <c r="BD16" s="22"/>
      <c r="BE16" s="22"/>
      <c r="BF16" s="22"/>
    </row>
    <row r="17" spans="1:68" ht="27" hidden="1" customHeight="1" thickBot="1" x14ac:dyDescent="0.25">
      <c r="A17" s="44" t="s">
        <v>14</v>
      </c>
      <c r="B17" s="46" t="s">
        <v>13</v>
      </c>
      <c r="C17" s="46" t="s">
        <v>19</v>
      </c>
      <c r="D17" s="48" t="s">
        <v>3</v>
      </c>
      <c r="E17" s="50" t="s">
        <v>27</v>
      </c>
      <c r="F17" s="50"/>
      <c r="G17" s="50"/>
      <c r="H17" s="50"/>
      <c r="I17" s="50"/>
      <c r="J17" s="50"/>
      <c r="K17" s="50" t="s">
        <v>22</v>
      </c>
      <c r="L17" s="3"/>
      <c r="M17" s="3"/>
      <c r="N17" s="3"/>
      <c r="O17" s="3"/>
      <c r="P17" s="3"/>
      <c r="Q17" s="50" t="s">
        <v>23</v>
      </c>
      <c r="R17" s="50"/>
      <c r="S17" s="50"/>
      <c r="T17" s="50"/>
      <c r="U17" s="50"/>
      <c r="V17" s="50"/>
      <c r="W17" s="50" t="s">
        <v>24</v>
      </c>
      <c r="X17" s="50"/>
      <c r="Y17" s="50"/>
      <c r="Z17" s="50"/>
      <c r="AA17" s="50"/>
      <c r="AB17" s="50"/>
      <c r="AC17" s="50" t="s">
        <v>28</v>
      </c>
      <c r="AD17" s="50"/>
      <c r="AE17" s="50"/>
      <c r="AF17" s="50"/>
      <c r="AG17" s="50"/>
      <c r="AH17" s="50"/>
      <c r="AI17" s="50" t="s">
        <v>34</v>
      </c>
      <c r="AJ17" s="50"/>
      <c r="AK17" s="50"/>
      <c r="AL17" s="50"/>
      <c r="AM17" s="50"/>
      <c r="AN17" s="50"/>
      <c r="AO17" s="50" t="s">
        <v>33</v>
      </c>
      <c r="AP17" s="50"/>
      <c r="AQ17" s="50"/>
      <c r="AR17" s="50"/>
      <c r="AS17" s="50"/>
      <c r="AT17" s="50"/>
      <c r="AU17" s="50" t="s">
        <v>32</v>
      </c>
      <c r="AV17" s="50"/>
      <c r="AW17" s="50"/>
      <c r="AX17" s="50"/>
      <c r="AY17" s="50"/>
      <c r="AZ17" s="50"/>
      <c r="BA17" s="43" t="s">
        <v>31</v>
      </c>
      <c r="BB17" s="43"/>
      <c r="BC17" s="43"/>
      <c r="BD17" s="43"/>
      <c r="BE17" s="43"/>
      <c r="BF17" s="43"/>
      <c r="BG17" s="51" t="s">
        <v>9</v>
      </c>
      <c r="BH17" s="52"/>
      <c r="BI17" s="52"/>
      <c r="BJ17" s="52"/>
      <c r="BK17" s="52"/>
      <c r="BL17" s="52"/>
      <c r="BM17" s="52"/>
      <c r="BN17" s="52"/>
      <c r="BO17" s="52"/>
      <c r="BP17" s="53"/>
    </row>
    <row r="18" spans="1:68" ht="27" hidden="1" customHeight="1" thickBot="1" x14ac:dyDescent="0.25">
      <c r="A18" s="45" t="s">
        <v>14</v>
      </c>
      <c r="B18" s="47" t="s">
        <v>13</v>
      </c>
      <c r="C18" s="47" t="s">
        <v>10</v>
      </c>
      <c r="D18" s="49" t="s">
        <v>3</v>
      </c>
      <c r="E18" s="3" t="s">
        <v>6</v>
      </c>
      <c r="F18" s="3" t="s">
        <v>25</v>
      </c>
      <c r="G18" s="3" t="s">
        <v>26</v>
      </c>
      <c r="H18" s="3" t="s">
        <v>29</v>
      </c>
      <c r="I18" s="3" t="s">
        <v>5</v>
      </c>
      <c r="J18" s="3" t="s">
        <v>30</v>
      </c>
      <c r="K18" s="20" t="s">
        <v>6</v>
      </c>
      <c r="L18" s="20" t="s">
        <v>25</v>
      </c>
      <c r="M18" s="20" t="s">
        <v>11</v>
      </c>
      <c r="N18" s="20" t="s">
        <v>4</v>
      </c>
      <c r="O18" s="20" t="s">
        <v>5</v>
      </c>
      <c r="P18" s="20" t="s">
        <v>7</v>
      </c>
      <c r="Q18" s="3" t="s">
        <v>6</v>
      </c>
      <c r="R18" s="3" t="s">
        <v>25</v>
      </c>
      <c r="S18" s="3" t="s">
        <v>11</v>
      </c>
      <c r="T18" s="3" t="s">
        <v>4</v>
      </c>
      <c r="U18" s="3" t="s">
        <v>5</v>
      </c>
      <c r="V18" s="3" t="s">
        <v>7</v>
      </c>
      <c r="W18" s="3" t="s">
        <v>6</v>
      </c>
      <c r="X18" s="3" t="s">
        <v>25</v>
      </c>
      <c r="Y18" s="3" t="s">
        <v>11</v>
      </c>
      <c r="Z18" s="3" t="s">
        <v>4</v>
      </c>
      <c r="AA18" s="3" t="s">
        <v>5</v>
      </c>
      <c r="AB18" s="3" t="s">
        <v>7</v>
      </c>
      <c r="AC18" s="3" t="s">
        <v>6</v>
      </c>
      <c r="AD18" s="3" t="s">
        <v>25</v>
      </c>
      <c r="AE18" s="3" t="s">
        <v>26</v>
      </c>
      <c r="AF18" s="3" t="s">
        <v>29</v>
      </c>
      <c r="AG18" s="3" t="s">
        <v>5</v>
      </c>
      <c r="AH18" s="3" t="s">
        <v>30</v>
      </c>
      <c r="AI18" s="3" t="s">
        <v>6</v>
      </c>
      <c r="AJ18" s="3" t="s">
        <v>25</v>
      </c>
      <c r="AK18" s="3" t="s">
        <v>26</v>
      </c>
      <c r="AL18" s="3" t="s">
        <v>29</v>
      </c>
      <c r="AM18" s="3" t="s">
        <v>5</v>
      </c>
      <c r="AN18" s="3" t="s">
        <v>30</v>
      </c>
      <c r="AO18" s="3" t="s">
        <v>6</v>
      </c>
      <c r="AP18" s="3" t="s">
        <v>25</v>
      </c>
      <c r="AQ18" s="3" t="s">
        <v>26</v>
      </c>
      <c r="AR18" s="3" t="s">
        <v>29</v>
      </c>
      <c r="AS18" s="3" t="s">
        <v>5</v>
      </c>
      <c r="AT18" s="3" t="s">
        <v>30</v>
      </c>
      <c r="AU18" s="3" t="s">
        <v>6</v>
      </c>
      <c r="AV18" s="3" t="s">
        <v>25</v>
      </c>
      <c r="AW18" s="3" t="s">
        <v>26</v>
      </c>
      <c r="AX18" s="3" t="s">
        <v>29</v>
      </c>
      <c r="AY18" s="3" t="s">
        <v>5</v>
      </c>
      <c r="AZ18" s="3" t="s">
        <v>30</v>
      </c>
      <c r="BA18" s="20" t="s">
        <v>6</v>
      </c>
      <c r="BB18" s="21" t="s">
        <v>25</v>
      </c>
      <c r="BC18" s="21" t="s">
        <v>26</v>
      </c>
      <c r="BD18" s="21" t="s">
        <v>29</v>
      </c>
      <c r="BE18" s="21" t="s">
        <v>5</v>
      </c>
      <c r="BF18" s="21" t="s">
        <v>30</v>
      </c>
      <c r="BG18" s="20">
        <v>1</v>
      </c>
      <c r="BH18" s="20">
        <v>2</v>
      </c>
      <c r="BI18" s="20">
        <v>3</v>
      </c>
      <c r="BJ18" s="3">
        <v>4</v>
      </c>
      <c r="BK18" s="3">
        <v>5</v>
      </c>
      <c r="BL18" s="3">
        <v>6</v>
      </c>
      <c r="BM18" s="3">
        <v>7</v>
      </c>
      <c r="BN18" s="3">
        <v>8</v>
      </c>
      <c r="BO18" s="3">
        <v>9</v>
      </c>
      <c r="BP18" s="3" t="s">
        <v>8</v>
      </c>
    </row>
    <row r="19" spans="1:68" ht="81.75" customHeight="1" x14ac:dyDescent="0.2">
      <c r="A19" s="76" t="s">
        <v>14</v>
      </c>
      <c r="B19" s="76" t="s">
        <v>13</v>
      </c>
      <c r="C19" s="76" t="s">
        <v>40</v>
      </c>
      <c r="D19" s="76" t="s">
        <v>107</v>
      </c>
      <c r="E19" s="64" t="s">
        <v>95</v>
      </c>
      <c r="F19" s="65"/>
      <c r="G19" s="65"/>
      <c r="H19" s="65"/>
      <c r="I19" s="65"/>
      <c r="J19" s="66"/>
      <c r="K19" s="69" t="s">
        <v>96</v>
      </c>
      <c r="L19" s="69"/>
      <c r="M19" s="69"/>
      <c r="N19" s="69"/>
      <c r="O19" s="69"/>
      <c r="P19" s="69"/>
      <c r="Q19" s="70" t="s">
        <v>97</v>
      </c>
      <c r="R19" s="71"/>
      <c r="S19" s="71"/>
      <c r="T19" s="71"/>
      <c r="U19" s="71"/>
      <c r="V19" s="72"/>
      <c r="W19" s="70" t="s">
        <v>98</v>
      </c>
      <c r="X19" s="71"/>
      <c r="Y19" s="71"/>
      <c r="Z19" s="71"/>
      <c r="AA19" s="71"/>
      <c r="AB19" s="72"/>
      <c r="AC19" s="64" t="s">
        <v>99</v>
      </c>
      <c r="AD19" s="65"/>
      <c r="AE19" s="65"/>
      <c r="AF19" s="65"/>
      <c r="AG19" s="65"/>
      <c r="AH19" s="66"/>
      <c r="AI19" s="64" t="s">
        <v>100</v>
      </c>
      <c r="AJ19" s="65"/>
      <c r="AK19" s="65"/>
      <c r="AL19" s="65"/>
      <c r="AM19" s="65"/>
      <c r="AN19" s="66"/>
      <c r="AO19" s="64" t="s">
        <v>101</v>
      </c>
      <c r="AP19" s="65"/>
      <c r="AQ19" s="65"/>
      <c r="AR19" s="65"/>
      <c r="AS19" s="65"/>
      <c r="AT19" s="66"/>
      <c r="AU19" s="64" t="s">
        <v>102</v>
      </c>
      <c r="AV19" s="65"/>
      <c r="AW19" s="65"/>
      <c r="AX19" s="65"/>
      <c r="AY19" s="65"/>
      <c r="AZ19" s="66"/>
      <c r="BA19" s="68" t="s">
        <v>9</v>
      </c>
      <c r="BB19" s="55"/>
      <c r="BC19" s="55"/>
      <c r="BD19" s="55"/>
      <c r="BE19" s="55"/>
      <c r="BF19" s="55"/>
      <c r="BG19" s="55"/>
      <c r="BH19" s="55"/>
      <c r="BI19" s="55"/>
    </row>
    <row r="20" spans="1:68" ht="60" customHeight="1" x14ac:dyDescent="0.2">
      <c r="A20" s="76"/>
      <c r="B20" s="76"/>
      <c r="C20" s="76"/>
      <c r="D20" s="76"/>
      <c r="E20" s="42" t="s">
        <v>108</v>
      </c>
      <c r="F20" s="42" t="s">
        <v>115</v>
      </c>
      <c r="G20" s="42" t="s">
        <v>26</v>
      </c>
      <c r="H20" s="42" t="s">
        <v>84</v>
      </c>
      <c r="I20" s="42"/>
      <c r="J20" s="42" t="s">
        <v>116</v>
      </c>
      <c r="K20" s="42" t="s">
        <v>108</v>
      </c>
      <c r="L20" s="42" t="s">
        <v>115</v>
      </c>
      <c r="M20" s="42" t="s">
        <v>26</v>
      </c>
      <c r="N20" s="42" t="s">
        <v>84</v>
      </c>
      <c r="O20" s="42"/>
      <c r="P20" s="42" t="s">
        <v>109</v>
      </c>
      <c r="Q20" s="42" t="s">
        <v>108</v>
      </c>
      <c r="R20" s="42" t="s">
        <v>115</v>
      </c>
      <c r="S20" s="42" t="s">
        <v>26</v>
      </c>
      <c r="T20" s="42" t="s">
        <v>84</v>
      </c>
      <c r="U20" s="42"/>
      <c r="V20" s="42" t="s">
        <v>109</v>
      </c>
      <c r="W20" s="42" t="s">
        <v>108</v>
      </c>
      <c r="X20" s="42" t="s">
        <v>115</v>
      </c>
      <c r="Y20" s="42" t="s">
        <v>26</v>
      </c>
      <c r="Z20" s="42" t="s">
        <v>84</v>
      </c>
      <c r="AA20" s="42"/>
      <c r="AB20" s="42" t="s">
        <v>109</v>
      </c>
      <c r="AC20" s="42" t="s">
        <v>108</v>
      </c>
      <c r="AD20" s="42" t="s">
        <v>115</v>
      </c>
      <c r="AE20" s="42" t="s">
        <v>26</v>
      </c>
      <c r="AF20" s="42" t="s">
        <v>29</v>
      </c>
      <c r="AG20" s="42"/>
      <c r="AH20" s="42" t="s">
        <v>109</v>
      </c>
      <c r="AI20" s="42" t="s">
        <v>108</v>
      </c>
      <c r="AJ20" s="42" t="s">
        <v>115</v>
      </c>
      <c r="AK20" s="42" t="s">
        <v>26</v>
      </c>
      <c r="AL20" s="42" t="s">
        <v>29</v>
      </c>
      <c r="AM20" s="42"/>
      <c r="AN20" s="42" t="s">
        <v>109</v>
      </c>
      <c r="AO20" s="42" t="s">
        <v>108</v>
      </c>
      <c r="AP20" s="42" t="s">
        <v>115</v>
      </c>
      <c r="AQ20" s="42" t="s">
        <v>26</v>
      </c>
      <c r="AR20" s="42" t="s">
        <v>29</v>
      </c>
      <c r="AS20" s="42"/>
      <c r="AT20" s="42" t="s">
        <v>109</v>
      </c>
      <c r="AU20" s="42" t="s">
        <v>108</v>
      </c>
      <c r="AV20" s="42" t="s">
        <v>115</v>
      </c>
      <c r="AW20" s="42" t="s">
        <v>26</v>
      </c>
      <c r="AX20" s="42" t="s">
        <v>29</v>
      </c>
      <c r="AY20" s="42" t="s">
        <v>5</v>
      </c>
      <c r="AZ20" s="42" t="s">
        <v>109</v>
      </c>
      <c r="BA20" s="41">
        <v>1</v>
      </c>
      <c r="BB20" s="41">
        <v>2</v>
      </c>
      <c r="BC20" s="41">
        <v>3</v>
      </c>
      <c r="BD20" s="41">
        <v>4</v>
      </c>
      <c r="BE20" s="41">
        <v>5</v>
      </c>
      <c r="BF20" s="41">
        <v>6</v>
      </c>
      <c r="BG20" s="41">
        <v>7</v>
      </c>
      <c r="BH20" s="41">
        <v>8</v>
      </c>
      <c r="BI20" s="41" t="s">
        <v>8</v>
      </c>
    </row>
    <row r="21" spans="1:68" ht="12.75" x14ac:dyDescent="0.2">
      <c r="A21" s="1" t="s">
        <v>59</v>
      </c>
      <c r="B21" s="30" t="s">
        <v>41</v>
      </c>
      <c r="C21" s="38">
        <f t="shared" ref="C21:C42" si="0">IF(D21&lt;&gt;1,"",SUM(J21,P21,V21,AB21,AH21,AN21,AT21,AZ21))</f>
        <v>0.95000000000000007</v>
      </c>
      <c r="D21" s="32">
        <f t="shared" ref="D21:D42" si="1">IF(SUM(E21,K21,Q21,W21,AC21,AI21,AO21,AU21)=0,0,1)</f>
        <v>1</v>
      </c>
      <c r="E21" s="37">
        <v>1</v>
      </c>
      <c r="F21" s="37">
        <v>0</v>
      </c>
      <c r="G21" s="37">
        <v>1</v>
      </c>
      <c r="H21" s="32">
        <f t="shared" ref="H21:H42" si="2">IF(E21=1,(MIN(Вес2.1,Вес2.2,Вес2.3,Вес2.4,Вес2.5,Вес2.6,Вес2.7,Вес2.8))*((100/MIN(Вес2.1,Вес2.2,Вес2.3,Вес2.4,Вес2.5,Вес2.6,Вес2.7,Вес2.8))/BI21*Вес2.1/MIN(Вес2.1,Вес2.2,Вес2.3,Вес2.4,Вес2.5,Вес2.6,Вес2.7,Вес2.8)),"")</f>
        <v>14</v>
      </c>
      <c r="I21" s="32">
        <f t="shared" ref="I21:I42" si="3">IF(H21="","не применяется",IF(E21=0,"не применяется",H21*G21/100))</f>
        <v>0.14000000000000001</v>
      </c>
      <c r="J21" s="32">
        <f t="shared" ref="J21:J42" si="4">IF(ISNUMBER(I21),I21,"")</f>
        <v>0.14000000000000001</v>
      </c>
      <c r="K21" s="37">
        <v>1</v>
      </c>
      <c r="L21" s="37">
        <v>100</v>
      </c>
      <c r="M21" s="37">
        <v>1</v>
      </c>
      <c r="N21" s="32">
        <f t="shared" ref="N21:N42" si="5">IF(K21=1,(MIN(Вес2.1,Вес2.2,Вес2.3,Вес2.4,Вес2.5,Вес2.6,Вес2.7,Вес2.8))*((100/MIN(Вес2.1,Вес2.2,Вес2.3,Вес2.4,Вес2.5,Вес2.6,Вес2.7,Вес2.8))/BI21*Вес2.2/MIN(Вес2.1,Вес2.2,Вес2.3,Вес2.4,Вес2.5,Вес2.6,Вес2.7,Вес2.8)),"")</f>
        <v>19</v>
      </c>
      <c r="O21" s="32">
        <f t="shared" ref="O21:O42" si="6">IF(N21="","не применяется",IF(K21=0,"не применяется",N21*M21/100))</f>
        <v>0.19</v>
      </c>
      <c r="P21" s="32">
        <f t="shared" ref="P21:P42" si="7">IF(ISNUMBER(O21),O21,"")</f>
        <v>0.19</v>
      </c>
      <c r="Q21" s="37">
        <v>1</v>
      </c>
      <c r="R21" s="37">
        <v>100</v>
      </c>
      <c r="S21" s="37">
        <v>1</v>
      </c>
      <c r="T21" s="32">
        <f t="shared" ref="T21:T42" si="8">IF(Q21=1,(MIN(Вес2.1,Вес2.2,Вес2.3,Вес2.4,Вес2.5,Вес2.6,Вес2.7,Вес2.8))*((100/MIN(Вес2.1,Вес2.2,Вес2.3,Вес2.4,Вес2.5,Вес2.6,Вес2.7,Вес2.8))/BI21*Вес2.3/MIN(Вес2.1,Вес2.2,Вес2.3,Вес2.4,Вес2.5,Вес2.6,Вес2.7,Вес2.8)),"")</f>
        <v>14</v>
      </c>
      <c r="U21" s="32">
        <f t="shared" ref="U21:U42" si="9">IF(T21="","не применяется",IF(Q21=0,"не применяется",T21*S21/100))</f>
        <v>0.14000000000000001</v>
      </c>
      <c r="V21" s="32">
        <f t="shared" ref="V21:V42" si="10">IF(ISNUMBER(U21),U21,"")</f>
        <v>0.14000000000000001</v>
      </c>
      <c r="W21" s="37">
        <v>1</v>
      </c>
      <c r="X21" s="37">
        <v>100</v>
      </c>
      <c r="Y21" s="37">
        <v>1</v>
      </c>
      <c r="Z21" s="32">
        <f t="shared" ref="Z21:Z42" si="11">IF(W21=1,(MIN(Вес2.1,Вес2.2,Вес2.3,Вес2.4,Вес2.5,Вес2.6,Вес2.7,Вес2.8))*((100/MIN(Вес2.1,Вес2.2,Вес2.3,Вес2.4,Вес2.5,Вес2.6,Вес2.7,Вес2.8))/BI21*Вес2.4/MIN(Вес2.1,Вес2.2,Вес2.3,Вес2.4,Вес2.5,Вес2.6,Вес2.7,Вес2.8)),"")</f>
        <v>19</v>
      </c>
      <c r="AA21" s="32">
        <f t="shared" ref="AA21:AA42" si="12">IF(Z21="","не применяется",IF(W21=0,"не применяется",Y21*Z21/100))</f>
        <v>0.19</v>
      </c>
      <c r="AB21" s="32">
        <f t="shared" ref="AB21:AB42" si="13">IF(ISNUMBER(AA21),AA21,"")</f>
        <v>0.19</v>
      </c>
      <c r="AC21" s="37">
        <v>1</v>
      </c>
      <c r="AD21" s="37">
        <v>100</v>
      </c>
      <c r="AE21" s="37">
        <v>1</v>
      </c>
      <c r="AF21" s="32">
        <f t="shared" ref="AF21:AF42" si="14">IF(AC21=1,(MIN(Вес2.1,Вес2.2,Вес2.3,Вес2.4,Вес2.5,Вес2.6,Вес2.7,Вес2.8))*((100/MIN(Вес2.1,Вес2.2,Вес2.3,Вес2.4,Вес2.5,Вес2.6,Вес2.7,Вес2.8))/BI21*Вес2.5/MIN(Вес2.1,Вес2.2,Вес2.3,Вес2.4,Вес2.5,Вес2.6,Вес2.7,Вес2.8)),"")</f>
        <v>12</v>
      </c>
      <c r="AG21" s="32">
        <f t="shared" ref="AG21:AG42" si="15">IF(AF21="","не применяется",IF(AC21=0,"не применяется",AF21*AE21/100))</f>
        <v>0.12</v>
      </c>
      <c r="AH21" s="32">
        <f t="shared" ref="AH21:AH42" si="16">IF(ISNUMBER(AG21),AG21,"")</f>
        <v>0.12</v>
      </c>
      <c r="AI21" s="37">
        <v>1</v>
      </c>
      <c r="AJ21" s="37">
        <v>100</v>
      </c>
      <c r="AK21" s="37">
        <v>1</v>
      </c>
      <c r="AL21" s="32">
        <f t="shared" ref="AL21:AL42" si="17">IF(AI21=1,(MIN(Вес2.1,Вес2.2,Вес2.3,Вес2.4,Вес2.5,Вес2.6,Вес2.7,Вес2.8))*((100/MIN(Вес2.1,Вес2.2,Вес2.3,Вес2.4,Вес2.5,Вес2.6,Вес2.7,Вес2.8))/BI21*Вес2.6/MIN(Вес2.1,Вес2.2,Вес2.3,Вес2.4,Вес2.5,Вес2.6,Вес2.7,Вес2.8)),"")</f>
        <v>12</v>
      </c>
      <c r="AM21" s="32">
        <f t="shared" ref="AM21:AM42" si="18">IF(AL21="","не применяется",IF(AI21=0,"не применяется",AL21*AK21/100))</f>
        <v>0.12</v>
      </c>
      <c r="AN21" s="32">
        <f t="shared" ref="AN21:AN42" si="19">IF(ISNUMBER(AM21),AM21,"")</f>
        <v>0.12</v>
      </c>
      <c r="AO21" s="37">
        <v>1</v>
      </c>
      <c r="AP21" s="37">
        <v>100</v>
      </c>
      <c r="AQ21" s="37">
        <v>0</v>
      </c>
      <c r="AR21" s="32">
        <f t="shared" ref="AR21:AR42" si="20">IF(AO21=1,(MIN(Вес2.1,Вес2.2,Вес2.3,Вес2.4,Вес2.5,Вес2.6,Вес2.7,Вес2.8))*((100/MIN(Вес2.1,Вес2.2,Вес2.3,Вес2.4,Вес2.5,Вес2.6,Вес2.7,Вес2.8))/BI21*Вес2.7/MIN(Вес2.1,Вес2.2,Вес2.3,Вес2.4,Вес2.5,Вес2.6,Вес2.7,Вес2.8)),"")</f>
        <v>5</v>
      </c>
      <c r="AS21" s="32">
        <f t="shared" ref="AS21:AS42" si="21">IF(AR21="","не применяется",IF(AO21=0,"не применяется",AR21*AQ21/100))</f>
        <v>0</v>
      </c>
      <c r="AT21" s="32">
        <f t="shared" ref="AT21:AT42" si="22">IF(ISNUMBER(AS21),AS21,"")</f>
        <v>0</v>
      </c>
      <c r="AU21" s="37">
        <v>1</v>
      </c>
      <c r="AV21" s="37">
        <v>100</v>
      </c>
      <c r="AW21" s="37">
        <v>1</v>
      </c>
      <c r="AX21" s="32">
        <f t="shared" ref="AX21:AX42" si="23">IF(AU21=1,(MIN(Вес2.1,Вес2.2,Вес2.3,Вес2.4,Вес2.5,Вес2.6,Вес2.7,Вес2.8))*((100/MIN(Вес2.1,Вес2.2,Вес2.3,Вес2.4,Вес2.5,Вес2.6,Вес2.7,Вес2.8))/BI21*Вес2.8/MIN(Вес2.1,Вес2.2,Вес2.3,Вес2.4,Вес2.5,Вес2.6,Вес2.7,Вес2.8)),"")</f>
        <v>5</v>
      </c>
      <c r="AY21" s="32">
        <f t="shared" ref="AY21:AY42" si="24">IF(AX21="","не применяется",IF(AU21=0,"не применяется",AX21*AW21/100))</f>
        <v>0.05</v>
      </c>
      <c r="AZ21" s="32">
        <f t="shared" ref="AZ21:AZ42" si="25">IF(ISNUMBER(AY21),AY21,"")</f>
        <v>0.05</v>
      </c>
      <c r="BA21" s="32">
        <f t="shared" ref="BA21:BA42" si="26">IF(E21=1,Вес2.1/MIN(Вес2.1,Вес2.2,Вес2.3,Вес2.4,Вес2.5,Вес2.6,Вес2.7,Вес2.8),"")</f>
        <v>2.8</v>
      </c>
      <c r="BB21" s="32">
        <f t="shared" ref="BB21:BB42" si="27">IF(K21=1,Вес2.2/MIN(Вес2.1,Вес2.2,Вес2.3,Вес2.4,Вес2.5,Вес2.6,Вес2.7,Вес2.8),"")</f>
        <v>3.8</v>
      </c>
      <c r="BC21" s="32">
        <f t="shared" ref="BC21:BC42" si="28">IF(Q21=1,Вес2.3/MIN(Вес2.1,Вес2.2,Вес2.3,Вес2.4,Вес2.5,Вес2.6,Вес2.7,Вес2.8),"")</f>
        <v>2.8</v>
      </c>
      <c r="BD21" s="32">
        <f t="shared" ref="BD21:BD42" si="29">IF(W21=1,Вес2.4/MIN(Вес2.1,Вес2.2,Вес2.3,Вес2.4,Вес2.5,Вес2.6,Вес2.7,Вес2.8),"")</f>
        <v>3.8</v>
      </c>
      <c r="BE21" s="32">
        <f t="shared" ref="BE21:BE42" si="30">IF(AC21=1,Вес2.5/MIN(Вес2.1,Вес2.2,Вес2.3,Вес2.4,Вес2.5,Вес2.6,Вес2.7,Вес2.8),"")</f>
        <v>2.4</v>
      </c>
      <c r="BF21" s="32">
        <f t="shared" ref="BF21:BF42" si="31">IF(AI21=1,Вес2.6/MIN(Вес2.1,Вес2.2,Вес2.3,Вес2.4,Вес2.5,Вес2.6,Вес2.7,Вес2.8),"")</f>
        <v>2.4</v>
      </c>
      <c r="BG21" s="32">
        <f t="shared" ref="BG21:BG42" si="32">IF(AO21=1,Вес2.7/MIN(Вес2.1,Вес2.2,Вес2.3,Вес2.4,Вес2.5,Вес2.6,Вес2.7,Вес2.8),"")</f>
        <v>1</v>
      </c>
      <c r="BH21" s="32">
        <f t="shared" ref="BH21:BH42" si="33">IF(AU21=1,Вес2.8/MIN(Вес2.1,Вес2.2,Вес2.3,Вес2.4,Вес2.5,Вес2.6,Вес2.7,Вес2.8),"")</f>
        <v>1</v>
      </c>
      <c r="BI21" s="32">
        <f t="shared" ref="BI21:BI42" si="34">SUM(BA21:BH21)</f>
        <v>20</v>
      </c>
    </row>
    <row r="22" spans="1:68" ht="12.75" x14ac:dyDescent="0.2">
      <c r="A22" s="1" t="s">
        <v>60</v>
      </c>
      <c r="B22" s="30" t="s">
        <v>121</v>
      </c>
      <c r="C22" s="38">
        <f t="shared" si="0"/>
        <v>0.95000000000000007</v>
      </c>
      <c r="D22" s="32">
        <f t="shared" si="1"/>
        <v>1</v>
      </c>
      <c r="E22" s="37">
        <v>1</v>
      </c>
      <c r="F22" s="37">
        <v>0</v>
      </c>
      <c r="G22" s="37">
        <v>1</v>
      </c>
      <c r="H22" s="32">
        <f t="shared" si="2"/>
        <v>14</v>
      </c>
      <c r="I22" s="32">
        <f t="shared" si="3"/>
        <v>0.14000000000000001</v>
      </c>
      <c r="J22" s="32">
        <f t="shared" si="4"/>
        <v>0.14000000000000001</v>
      </c>
      <c r="K22" s="37">
        <v>1</v>
      </c>
      <c r="L22" s="37">
        <v>100</v>
      </c>
      <c r="M22" s="37">
        <v>1</v>
      </c>
      <c r="N22" s="32">
        <f t="shared" si="5"/>
        <v>19</v>
      </c>
      <c r="O22" s="32">
        <f t="shared" si="6"/>
        <v>0.19</v>
      </c>
      <c r="P22" s="32">
        <f t="shared" si="7"/>
        <v>0.19</v>
      </c>
      <c r="Q22" s="37">
        <v>1</v>
      </c>
      <c r="R22" s="37">
        <v>100</v>
      </c>
      <c r="S22" s="37">
        <v>1</v>
      </c>
      <c r="T22" s="32">
        <f t="shared" si="8"/>
        <v>14</v>
      </c>
      <c r="U22" s="32">
        <f t="shared" si="9"/>
        <v>0.14000000000000001</v>
      </c>
      <c r="V22" s="32">
        <f t="shared" si="10"/>
        <v>0.14000000000000001</v>
      </c>
      <c r="W22" s="37">
        <v>1</v>
      </c>
      <c r="X22" s="37">
        <v>100</v>
      </c>
      <c r="Y22" s="37">
        <v>1</v>
      </c>
      <c r="Z22" s="32">
        <f t="shared" si="11"/>
        <v>19</v>
      </c>
      <c r="AA22" s="32">
        <f t="shared" si="12"/>
        <v>0.19</v>
      </c>
      <c r="AB22" s="32">
        <f t="shared" si="13"/>
        <v>0.19</v>
      </c>
      <c r="AC22" s="37">
        <v>1</v>
      </c>
      <c r="AD22" s="37">
        <v>100</v>
      </c>
      <c r="AE22" s="37">
        <v>1</v>
      </c>
      <c r="AF22" s="32">
        <f t="shared" si="14"/>
        <v>12</v>
      </c>
      <c r="AG22" s="32">
        <f t="shared" si="15"/>
        <v>0.12</v>
      </c>
      <c r="AH22" s="32">
        <f t="shared" si="16"/>
        <v>0.12</v>
      </c>
      <c r="AI22" s="37">
        <v>1</v>
      </c>
      <c r="AJ22" s="37">
        <v>100</v>
      </c>
      <c r="AK22" s="37">
        <v>1</v>
      </c>
      <c r="AL22" s="32">
        <f t="shared" si="17"/>
        <v>12</v>
      </c>
      <c r="AM22" s="32">
        <f t="shared" si="18"/>
        <v>0.12</v>
      </c>
      <c r="AN22" s="32">
        <f t="shared" si="19"/>
        <v>0.12</v>
      </c>
      <c r="AO22" s="37">
        <v>1</v>
      </c>
      <c r="AP22" s="37">
        <v>100</v>
      </c>
      <c r="AQ22" s="37">
        <v>0</v>
      </c>
      <c r="AR22" s="32">
        <f t="shared" si="20"/>
        <v>5</v>
      </c>
      <c r="AS22" s="32">
        <f t="shared" si="21"/>
        <v>0</v>
      </c>
      <c r="AT22" s="32">
        <f t="shared" si="22"/>
        <v>0</v>
      </c>
      <c r="AU22" s="37">
        <v>1</v>
      </c>
      <c r="AV22" s="37">
        <v>100</v>
      </c>
      <c r="AW22" s="37">
        <v>1</v>
      </c>
      <c r="AX22" s="32">
        <f t="shared" si="23"/>
        <v>5</v>
      </c>
      <c r="AY22" s="32">
        <f t="shared" si="24"/>
        <v>0.05</v>
      </c>
      <c r="AZ22" s="32">
        <f t="shared" si="25"/>
        <v>0.05</v>
      </c>
      <c r="BA22" s="32">
        <f t="shared" si="26"/>
        <v>2.8</v>
      </c>
      <c r="BB22" s="32">
        <f t="shared" si="27"/>
        <v>3.8</v>
      </c>
      <c r="BC22" s="32">
        <f t="shared" si="28"/>
        <v>2.8</v>
      </c>
      <c r="BD22" s="32">
        <f t="shared" si="29"/>
        <v>3.8</v>
      </c>
      <c r="BE22" s="32">
        <f t="shared" si="30"/>
        <v>2.4</v>
      </c>
      <c r="BF22" s="32">
        <f t="shared" si="31"/>
        <v>2.4</v>
      </c>
      <c r="BG22" s="32">
        <f t="shared" si="32"/>
        <v>1</v>
      </c>
      <c r="BH22" s="32">
        <f t="shared" si="33"/>
        <v>1</v>
      </c>
      <c r="BI22" s="32">
        <f t="shared" si="34"/>
        <v>20</v>
      </c>
    </row>
    <row r="23" spans="1:68" ht="25.5" x14ac:dyDescent="0.2">
      <c r="A23" s="1" t="s">
        <v>61</v>
      </c>
      <c r="B23" s="30" t="s">
        <v>42</v>
      </c>
      <c r="C23" s="38">
        <f t="shared" si="0"/>
        <v>0.95000000000000007</v>
      </c>
      <c r="D23" s="32">
        <f t="shared" si="1"/>
        <v>1</v>
      </c>
      <c r="E23" s="37">
        <v>1</v>
      </c>
      <c r="F23" s="37">
        <v>0</v>
      </c>
      <c r="G23" s="37">
        <v>1</v>
      </c>
      <c r="H23" s="32">
        <f t="shared" si="2"/>
        <v>14</v>
      </c>
      <c r="I23" s="32">
        <f t="shared" si="3"/>
        <v>0.14000000000000001</v>
      </c>
      <c r="J23" s="32">
        <f t="shared" si="4"/>
        <v>0.14000000000000001</v>
      </c>
      <c r="K23" s="37">
        <v>1</v>
      </c>
      <c r="L23" s="37">
        <v>100</v>
      </c>
      <c r="M23" s="37">
        <v>1</v>
      </c>
      <c r="N23" s="32">
        <f t="shared" si="5"/>
        <v>19</v>
      </c>
      <c r="O23" s="32">
        <f t="shared" si="6"/>
        <v>0.19</v>
      </c>
      <c r="P23" s="32">
        <f t="shared" si="7"/>
        <v>0.19</v>
      </c>
      <c r="Q23" s="37">
        <v>1</v>
      </c>
      <c r="R23" s="37">
        <v>100</v>
      </c>
      <c r="S23" s="37">
        <v>1</v>
      </c>
      <c r="T23" s="32">
        <f t="shared" si="8"/>
        <v>14</v>
      </c>
      <c r="U23" s="32">
        <f t="shared" si="9"/>
        <v>0.14000000000000001</v>
      </c>
      <c r="V23" s="32">
        <f t="shared" si="10"/>
        <v>0.14000000000000001</v>
      </c>
      <c r="W23" s="37">
        <v>1</v>
      </c>
      <c r="X23" s="37">
        <v>100</v>
      </c>
      <c r="Y23" s="37">
        <v>1</v>
      </c>
      <c r="Z23" s="32">
        <f t="shared" si="11"/>
        <v>19</v>
      </c>
      <c r="AA23" s="32">
        <f t="shared" si="12"/>
        <v>0.19</v>
      </c>
      <c r="AB23" s="32">
        <f t="shared" si="13"/>
        <v>0.19</v>
      </c>
      <c r="AC23" s="37">
        <v>1</v>
      </c>
      <c r="AD23" s="37">
        <v>100</v>
      </c>
      <c r="AE23" s="37">
        <v>1</v>
      </c>
      <c r="AF23" s="32">
        <f t="shared" si="14"/>
        <v>12</v>
      </c>
      <c r="AG23" s="32">
        <f t="shared" si="15"/>
        <v>0.12</v>
      </c>
      <c r="AH23" s="32">
        <f t="shared" si="16"/>
        <v>0.12</v>
      </c>
      <c r="AI23" s="37">
        <v>1</v>
      </c>
      <c r="AJ23" s="37">
        <v>100</v>
      </c>
      <c r="AK23" s="37">
        <v>1</v>
      </c>
      <c r="AL23" s="32">
        <f t="shared" si="17"/>
        <v>12</v>
      </c>
      <c r="AM23" s="32">
        <f t="shared" si="18"/>
        <v>0.12</v>
      </c>
      <c r="AN23" s="32">
        <f t="shared" si="19"/>
        <v>0.12</v>
      </c>
      <c r="AO23" s="37">
        <v>1</v>
      </c>
      <c r="AP23" s="37">
        <v>100</v>
      </c>
      <c r="AQ23" s="37">
        <v>0</v>
      </c>
      <c r="AR23" s="32">
        <f t="shared" si="20"/>
        <v>5</v>
      </c>
      <c r="AS23" s="32">
        <f t="shared" si="21"/>
        <v>0</v>
      </c>
      <c r="AT23" s="32">
        <f t="shared" si="22"/>
        <v>0</v>
      </c>
      <c r="AU23" s="37">
        <v>1</v>
      </c>
      <c r="AV23" s="37">
        <v>100</v>
      </c>
      <c r="AW23" s="37">
        <v>1</v>
      </c>
      <c r="AX23" s="32">
        <f t="shared" si="23"/>
        <v>5</v>
      </c>
      <c r="AY23" s="32">
        <f t="shared" si="24"/>
        <v>0.05</v>
      </c>
      <c r="AZ23" s="32">
        <f t="shared" si="25"/>
        <v>0.05</v>
      </c>
      <c r="BA23" s="32">
        <f t="shared" si="26"/>
        <v>2.8</v>
      </c>
      <c r="BB23" s="32">
        <f t="shared" si="27"/>
        <v>3.8</v>
      </c>
      <c r="BC23" s="32">
        <f t="shared" si="28"/>
        <v>2.8</v>
      </c>
      <c r="BD23" s="32">
        <f t="shared" si="29"/>
        <v>3.8</v>
      </c>
      <c r="BE23" s="32">
        <f t="shared" si="30"/>
        <v>2.4</v>
      </c>
      <c r="BF23" s="32">
        <f t="shared" si="31"/>
        <v>2.4</v>
      </c>
      <c r="BG23" s="32">
        <f t="shared" si="32"/>
        <v>1</v>
      </c>
      <c r="BH23" s="32">
        <f t="shared" si="33"/>
        <v>1</v>
      </c>
      <c r="BI23" s="32">
        <f t="shared" si="34"/>
        <v>20</v>
      </c>
    </row>
    <row r="24" spans="1:68" ht="25.5" x14ac:dyDescent="0.2">
      <c r="A24" s="1" t="s">
        <v>62</v>
      </c>
      <c r="B24" s="30" t="s">
        <v>43</v>
      </c>
      <c r="C24" s="38">
        <f t="shared" si="0"/>
        <v>0.95000000000000007</v>
      </c>
      <c r="D24" s="32">
        <f t="shared" si="1"/>
        <v>1</v>
      </c>
      <c r="E24" s="37">
        <v>1</v>
      </c>
      <c r="F24" s="37">
        <v>0</v>
      </c>
      <c r="G24" s="37">
        <v>1</v>
      </c>
      <c r="H24" s="32">
        <f t="shared" si="2"/>
        <v>14</v>
      </c>
      <c r="I24" s="32">
        <f t="shared" si="3"/>
        <v>0.14000000000000001</v>
      </c>
      <c r="J24" s="32">
        <f t="shared" si="4"/>
        <v>0.14000000000000001</v>
      </c>
      <c r="K24" s="37">
        <v>1</v>
      </c>
      <c r="L24" s="37">
        <v>100</v>
      </c>
      <c r="M24" s="37">
        <v>1</v>
      </c>
      <c r="N24" s="32">
        <f t="shared" si="5"/>
        <v>19</v>
      </c>
      <c r="O24" s="32">
        <f t="shared" si="6"/>
        <v>0.19</v>
      </c>
      <c r="P24" s="32">
        <f t="shared" si="7"/>
        <v>0.19</v>
      </c>
      <c r="Q24" s="37">
        <v>1</v>
      </c>
      <c r="R24" s="37">
        <v>100</v>
      </c>
      <c r="S24" s="37">
        <v>1</v>
      </c>
      <c r="T24" s="32">
        <f t="shared" si="8"/>
        <v>14</v>
      </c>
      <c r="U24" s="32">
        <f t="shared" si="9"/>
        <v>0.14000000000000001</v>
      </c>
      <c r="V24" s="32">
        <f t="shared" si="10"/>
        <v>0.14000000000000001</v>
      </c>
      <c r="W24" s="37">
        <v>1</v>
      </c>
      <c r="X24" s="37">
        <v>100</v>
      </c>
      <c r="Y24" s="37">
        <v>1</v>
      </c>
      <c r="Z24" s="32">
        <f t="shared" si="11"/>
        <v>19</v>
      </c>
      <c r="AA24" s="32">
        <f t="shared" si="12"/>
        <v>0.19</v>
      </c>
      <c r="AB24" s="32">
        <f t="shared" si="13"/>
        <v>0.19</v>
      </c>
      <c r="AC24" s="37">
        <v>1</v>
      </c>
      <c r="AD24" s="37">
        <v>100</v>
      </c>
      <c r="AE24" s="37">
        <v>1</v>
      </c>
      <c r="AF24" s="32">
        <f t="shared" si="14"/>
        <v>12</v>
      </c>
      <c r="AG24" s="32">
        <f t="shared" si="15"/>
        <v>0.12</v>
      </c>
      <c r="AH24" s="32">
        <f t="shared" si="16"/>
        <v>0.12</v>
      </c>
      <c r="AI24" s="37">
        <v>1</v>
      </c>
      <c r="AJ24" s="37">
        <v>100</v>
      </c>
      <c r="AK24" s="37">
        <v>1</v>
      </c>
      <c r="AL24" s="32">
        <f t="shared" si="17"/>
        <v>12</v>
      </c>
      <c r="AM24" s="32">
        <f t="shared" si="18"/>
        <v>0.12</v>
      </c>
      <c r="AN24" s="32">
        <f t="shared" si="19"/>
        <v>0.12</v>
      </c>
      <c r="AO24" s="37">
        <v>1</v>
      </c>
      <c r="AP24" s="37">
        <v>100</v>
      </c>
      <c r="AQ24" s="37">
        <v>0</v>
      </c>
      <c r="AR24" s="32">
        <f t="shared" si="20"/>
        <v>5</v>
      </c>
      <c r="AS24" s="32">
        <f t="shared" si="21"/>
        <v>0</v>
      </c>
      <c r="AT24" s="32">
        <f t="shared" si="22"/>
        <v>0</v>
      </c>
      <c r="AU24" s="37">
        <v>1</v>
      </c>
      <c r="AV24" s="37">
        <v>100</v>
      </c>
      <c r="AW24" s="37">
        <v>1</v>
      </c>
      <c r="AX24" s="32">
        <f t="shared" si="23"/>
        <v>5</v>
      </c>
      <c r="AY24" s="32">
        <f t="shared" si="24"/>
        <v>0.05</v>
      </c>
      <c r="AZ24" s="32">
        <f t="shared" si="25"/>
        <v>0.05</v>
      </c>
      <c r="BA24" s="32">
        <f t="shared" si="26"/>
        <v>2.8</v>
      </c>
      <c r="BB24" s="32">
        <f t="shared" si="27"/>
        <v>3.8</v>
      </c>
      <c r="BC24" s="32">
        <f t="shared" si="28"/>
        <v>2.8</v>
      </c>
      <c r="BD24" s="32">
        <f t="shared" si="29"/>
        <v>3.8</v>
      </c>
      <c r="BE24" s="32">
        <f t="shared" si="30"/>
        <v>2.4</v>
      </c>
      <c r="BF24" s="32">
        <f t="shared" si="31"/>
        <v>2.4</v>
      </c>
      <c r="BG24" s="32">
        <f t="shared" si="32"/>
        <v>1</v>
      </c>
      <c r="BH24" s="32">
        <f t="shared" si="33"/>
        <v>1</v>
      </c>
      <c r="BI24" s="32">
        <f t="shared" si="34"/>
        <v>20</v>
      </c>
    </row>
    <row r="25" spans="1:68" ht="25.5" x14ac:dyDescent="0.2">
      <c r="A25" s="1" t="s">
        <v>63</v>
      </c>
      <c r="B25" s="30" t="s">
        <v>44</v>
      </c>
      <c r="C25" s="38">
        <f t="shared" si="0"/>
        <v>0.83474800000000016</v>
      </c>
      <c r="D25" s="32">
        <f t="shared" si="1"/>
        <v>1</v>
      </c>
      <c r="E25" s="37">
        <v>1</v>
      </c>
      <c r="F25" s="37">
        <v>1</v>
      </c>
      <c r="G25" s="37">
        <v>0.8</v>
      </c>
      <c r="H25" s="32">
        <f t="shared" si="2"/>
        <v>14</v>
      </c>
      <c r="I25" s="32">
        <f t="shared" si="3"/>
        <v>0.11200000000000002</v>
      </c>
      <c r="J25" s="32">
        <f t="shared" si="4"/>
        <v>0.11200000000000002</v>
      </c>
      <c r="K25" s="37">
        <v>1</v>
      </c>
      <c r="L25" s="37">
        <v>100</v>
      </c>
      <c r="M25" s="37">
        <v>1</v>
      </c>
      <c r="N25" s="32">
        <f t="shared" si="5"/>
        <v>19</v>
      </c>
      <c r="O25" s="32">
        <f t="shared" si="6"/>
        <v>0.19</v>
      </c>
      <c r="P25" s="32">
        <f t="shared" si="7"/>
        <v>0.19</v>
      </c>
      <c r="Q25" s="37">
        <v>1</v>
      </c>
      <c r="R25" s="37">
        <v>93.391499999999994</v>
      </c>
      <c r="S25" s="37">
        <v>1</v>
      </c>
      <c r="T25" s="32">
        <f t="shared" si="8"/>
        <v>14</v>
      </c>
      <c r="U25" s="32">
        <f t="shared" si="9"/>
        <v>0.14000000000000001</v>
      </c>
      <c r="V25" s="32">
        <f t="shared" si="10"/>
        <v>0.14000000000000001</v>
      </c>
      <c r="W25" s="37">
        <v>1</v>
      </c>
      <c r="X25" s="37">
        <v>100</v>
      </c>
      <c r="Y25" s="37">
        <v>1</v>
      </c>
      <c r="Z25" s="32">
        <f t="shared" si="11"/>
        <v>19</v>
      </c>
      <c r="AA25" s="32">
        <f t="shared" si="12"/>
        <v>0.19</v>
      </c>
      <c r="AB25" s="32">
        <f t="shared" si="13"/>
        <v>0.19</v>
      </c>
      <c r="AC25" s="37">
        <v>1</v>
      </c>
      <c r="AD25" s="37">
        <v>27.293399999999998</v>
      </c>
      <c r="AE25" s="37">
        <v>0.27289999999999998</v>
      </c>
      <c r="AF25" s="32">
        <f t="shared" si="14"/>
        <v>12</v>
      </c>
      <c r="AG25" s="32">
        <f t="shared" si="15"/>
        <v>3.2747999999999999E-2</v>
      </c>
      <c r="AH25" s="32">
        <f t="shared" si="16"/>
        <v>3.2747999999999999E-2</v>
      </c>
      <c r="AI25" s="37">
        <v>1</v>
      </c>
      <c r="AJ25" s="37">
        <v>100</v>
      </c>
      <c r="AK25" s="37">
        <v>1</v>
      </c>
      <c r="AL25" s="32">
        <f t="shared" si="17"/>
        <v>12</v>
      </c>
      <c r="AM25" s="32">
        <f t="shared" si="18"/>
        <v>0.12</v>
      </c>
      <c r="AN25" s="32">
        <f t="shared" si="19"/>
        <v>0.12</v>
      </c>
      <c r="AO25" s="37">
        <v>1</v>
      </c>
      <c r="AP25" s="37">
        <v>100</v>
      </c>
      <c r="AQ25" s="37">
        <v>0</v>
      </c>
      <c r="AR25" s="32">
        <f t="shared" si="20"/>
        <v>5</v>
      </c>
      <c r="AS25" s="32">
        <f t="shared" si="21"/>
        <v>0</v>
      </c>
      <c r="AT25" s="32">
        <f t="shared" si="22"/>
        <v>0</v>
      </c>
      <c r="AU25" s="37">
        <v>1</v>
      </c>
      <c r="AV25" s="37">
        <v>100</v>
      </c>
      <c r="AW25" s="37">
        <v>1</v>
      </c>
      <c r="AX25" s="32">
        <f t="shared" si="23"/>
        <v>5</v>
      </c>
      <c r="AY25" s="32">
        <f t="shared" si="24"/>
        <v>0.05</v>
      </c>
      <c r="AZ25" s="32">
        <f t="shared" si="25"/>
        <v>0.05</v>
      </c>
      <c r="BA25" s="32">
        <f t="shared" si="26"/>
        <v>2.8</v>
      </c>
      <c r="BB25" s="32">
        <f t="shared" si="27"/>
        <v>3.8</v>
      </c>
      <c r="BC25" s="32">
        <f t="shared" si="28"/>
        <v>2.8</v>
      </c>
      <c r="BD25" s="32">
        <f t="shared" si="29"/>
        <v>3.8</v>
      </c>
      <c r="BE25" s="32">
        <f t="shared" si="30"/>
        <v>2.4</v>
      </c>
      <c r="BF25" s="32">
        <f t="shared" si="31"/>
        <v>2.4</v>
      </c>
      <c r="BG25" s="32">
        <f t="shared" si="32"/>
        <v>1</v>
      </c>
      <c r="BH25" s="32">
        <f t="shared" si="33"/>
        <v>1</v>
      </c>
      <c r="BI25" s="32">
        <f t="shared" si="34"/>
        <v>20</v>
      </c>
    </row>
    <row r="26" spans="1:68" ht="25.5" x14ac:dyDescent="0.2">
      <c r="A26" s="1" t="s">
        <v>64</v>
      </c>
      <c r="B26" s="30" t="s">
        <v>45</v>
      </c>
      <c r="C26" s="38">
        <f t="shared" si="0"/>
        <v>0.86696100000000009</v>
      </c>
      <c r="D26" s="32">
        <f t="shared" si="1"/>
        <v>1</v>
      </c>
      <c r="E26" s="37">
        <v>1</v>
      </c>
      <c r="F26" s="37">
        <v>0</v>
      </c>
      <c r="G26" s="37">
        <v>1</v>
      </c>
      <c r="H26" s="32">
        <f t="shared" si="2"/>
        <v>14</v>
      </c>
      <c r="I26" s="32">
        <f t="shared" si="3"/>
        <v>0.14000000000000001</v>
      </c>
      <c r="J26" s="32">
        <f t="shared" si="4"/>
        <v>0.14000000000000001</v>
      </c>
      <c r="K26" s="37">
        <v>1</v>
      </c>
      <c r="L26" s="37">
        <v>72.413799999999995</v>
      </c>
      <c r="M26" s="37">
        <v>0.72409999999999997</v>
      </c>
      <c r="N26" s="32">
        <f t="shared" si="5"/>
        <v>19</v>
      </c>
      <c r="O26" s="32">
        <f t="shared" si="6"/>
        <v>0.13757900000000001</v>
      </c>
      <c r="P26" s="32">
        <f t="shared" si="7"/>
        <v>0.13757900000000001</v>
      </c>
      <c r="Q26" s="37">
        <v>1</v>
      </c>
      <c r="R26" s="37">
        <v>78.131500000000003</v>
      </c>
      <c r="S26" s="37">
        <v>0.78129999999999999</v>
      </c>
      <c r="T26" s="32">
        <f t="shared" si="8"/>
        <v>14</v>
      </c>
      <c r="U26" s="32">
        <f t="shared" si="9"/>
        <v>0.10938200000000001</v>
      </c>
      <c r="V26" s="32">
        <f t="shared" si="10"/>
        <v>0.10938200000000001</v>
      </c>
      <c r="W26" s="37">
        <v>1</v>
      </c>
      <c r="X26" s="37">
        <v>100</v>
      </c>
      <c r="Y26" s="37">
        <v>1</v>
      </c>
      <c r="Z26" s="32">
        <f t="shared" si="11"/>
        <v>19</v>
      </c>
      <c r="AA26" s="32">
        <f t="shared" si="12"/>
        <v>0.19</v>
      </c>
      <c r="AB26" s="32">
        <f t="shared" si="13"/>
        <v>0.19</v>
      </c>
      <c r="AC26" s="37">
        <v>1</v>
      </c>
      <c r="AD26" s="37">
        <v>100</v>
      </c>
      <c r="AE26" s="37">
        <v>1</v>
      </c>
      <c r="AF26" s="32">
        <f t="shared" si="14"/>
        <v>12</v>
      </c>
      <c r="AG26" s="32">
        <f t="shared" si="15"/>
        <v>0.12</v>
      </c>
      <c r="AH26" s="32">
        <f t="shared" si="16"/>
        <v>0.12</v>
      </c>
      <c r="AI26" s="37">
        <v>1</v>
      </c>
      <c r="AJ26" s="37">
        <v>100</v>
      </c>
      <c r="AK26" s="37">
        <v>1</v>
      </c>
      <c r="AL26" s="32">
        <f t="shared" si="17"/>
        <v>12</v>
      </c>
      <c r="AM26" s="32">
        <f t="shared" si="18"/>
        <v>0.12</v>
      </c>
      <c r="AN26" s="32">
        <f t="shared" si="19"/>
        <v>0.12</v>
      </c>
      <c r="AO26" s="37">
        <v>1</v>
      </c>
      <c r="AP26" s="37">
        <v>100</v>
      </c>
      <c r="AQ26" s="37">
        <v>0</v>
      </c>
      <c r="AR26" s="32">
        <f t="shared" si="20"/>
        <v>5</v>
      </c>
      <c r="AS26" s="32">
        <f t="shared" si="21"/>
        <v>0</v>
      </c>
      <c r="AT26" s="32">
        <f t="shared" si="22"/>
        <v>0</v>
      </c>
      <c r="AU26" s="37">
        <v>1</v>
      </c>
      <c r="AV26" s="37">
        <v>100</v>
      </c>
      <c r="AW26" s="37">
        <v>1</v>
      </c>
      <c r="AX26" s="32">
        <f t="shared" si="23"/>
        <v>5</v>
      </c>
      <c r="AY26" s="32">
        <f t="shared" si="24"/>
        <v>0.05</v>
      </c>
      <c r="AZ26" s="32">
        <f t="shared" si="25"/>
        <v>0.05</v>
      </c>
      <c r="BA26" s="32">
        <f t="shared" si="26"/>
        <v>2.8</v>
      </c>
      <c r="BB26" s="32">
        <f t="shared" si="27"/>
        <v>3.8</v>
      </c>
      <c r="BC26" s="32">
        <f t="shared" si="28"/>
        <v>2.8</v>
      </c>
      <c r="BD26" s="32">
        <f t="shared" si="29"/>
        <v>3.8</v>
      </c>
      <c r="BE26" s="32">
        <f t="shared" si="30"/>
        <v>2.4</v>
      </c>
      <c r="BF26" s="32">
        <f t="shared" si="31"/>
        <v>2.4</v>
      </c>
      <c r="BG26" s="32">
        <f t="shared" si="32"/>
        <v>1</v>
      </c>
      <c r="BH26" s="32">
        <f t="shared" si="33"/>
        <v>1</v>
      </c>
      <c r="BI26" s="32">
        <f t="shared" si="34"/>
        <v>20</v>
      </c>
    </row>
    <row r="27" spans="1:68" ht="25.5" x14ac:dyDescent="0.2">
      <c r="A27" s="1" t="s">
        <v>65</v>
      </c>
      <c r="B27" s="30" t="s">
        <v>46</v>
      </c>
      <c r="C27" s="38">
        <f t="shared" si="0"/>
        <v>0.95000000000000007</v>
      </c>
      <c r="D27" s="32">
        <f t="shared" si="1"/>
        <v>1</v>
      </c>
      <c r="E27" s="37">
        <v>1</v>
      </c>
      <c r="F27" s="37">
        <v>0</v>
      </c>
      <c r="G27" s="37">
        <v>1</v>
      </c>
      <c r="H27" s="32">
        <f t="shared" si="2"/>
        <v>14</v>
      </c>
      <c r="I27" s="32">
        <f t="shared" si="3"/>
        <v>0.14000000000000001</v>
      </c>
      <c r="J27" s="32">
        <f t="shared" si="4"/>
        <v>0.14000000000000001</v>
      </c>
      <c r="K27" s="37">
        <v>1</v>
      </c>
      <c r="L27" s="37">
        <v>100</v>
      </c>
      <c r="M27" s="37">
        <v>1</v>
      </c>
      <c r="N27" s="32">
        <f t="shared" si="5"/>
        <v>19</v>
      </c>
      <c r="O27" s="32">
        <f t="shared" si="6"/>
        <v>0.19</v>
      </c>
      <c r="P27" s="32">
        <f t="shared" si="7"/>
        <v>0.19</v>
      </c>
      <c r="Q27" s="37">
        <v>1</v>
      </c>
      <c r="R27" s="37">
        <v>100</v>
      </c>
      <c r="S27" s="37">
        <v>1</v>
      </c>
      <c r="T27" s="32">
        <f t="shared" si="8"/>
        <v>14</v>
      </c>
      <c r="U27" s="32">
        <f t="shared" si="9"/>
        <v>0.14000000000000001</v>
      </c>
      <c r="V27" s="32">
        <f t="shared" si="10"/>
        <v>0.14000000000000001</v>
      </c>
      <c r="W27" s="37">
        <v>1</v>
      </c>
      <c r="X27" s="37">
        <v>100</v>
      </c>
      <c r="Y27" s="37">
        <v>1</v>
      </c>
      <c r="Z27" s="32">
        <f t="shared" si="11"/>
        <v>19</v>
      </c>
      <c r="AA27" s="32">
        <f t="shared" si="12"/>
        <v>0.19</v>
      </c>
      <c r="AB27" s="32">
        <f t="shared" si="13"/>
        <v>0.19</v>
      </c>
      <c r="AC27" s="37">
        <v>1</v>
      </c>
      <c r="AD27" s="37">
        <v>100</v>
      </c>
      <c r="AE27" s="37">
        <v>1</v>
      </c>
      <c r="AF27" s="32">
        <f t="shared" si="14"/>
        <v>12</v>
      </c>
      <c r="AG27" s="32">
        <f t="shared" si="15"/>
        <v>0.12</v>
      </c>
      <c r="AH27" s="32">
        <f t="shared" si="16"/>
        <v>0.12</v>
      </c>
      <c r="AI27" s="37">
        <v>1</v>
      </c>
      <c r="AJ27" s="37">
        <v>100</v>
      </c>
      <c r="AK27" s="37">
        <v>1</v>
      </c>
      <c r="AL27" s="32">
        <f t="shared" si="17"/>
        <v>12</v>
      </c>
      <c r="AM27" s="32">
        <f t="shared" si="18"/>
        <v>0.12</v>
      </c>
      <c r="AN27" s="32">
        <f t="shared" si="19"/>
        <v>0.12</v>
      </c>
      <c r="AO27" s="37">
        <v>1</v>
      </c>
      <c r="AP27" s="37">
        <v>100</v>
      </c>
      <c r="AQ27" s="37">
        <v>0</v>
      </c>
      <c r="AR27" s="32">
        <f t="shared" si="20"/>
        <v>5</v>
      </c>
      <c r="AS27" s="32">
        <f t="shared" si="21"/>
        <v>0</v>
      </c>
      <c r="AT27" s="32">
        <f t="shared" si="22"/>
        <v>0</v>
      </c>
      <c r="AU27" s="37">
        <v>1</v>
      </c>
      <c r="AV27" s="37">
        <v>100</v>
      </c>
      <c r="AW27" s="37">
        <v>1</v>
      </c>
      <c r="AX27" s="32">
        <f t="shared" si="23"/>
        <v>5</v>
      </c>
      <c r="AY27" s="32">
        <f t="shared" si="24"/>
        <v>0.05</v>
      </c>
      <c r="AZ27" s="32">
        <f t="shared" si="25"/>
        <v>0.05</v>
      </c>
      <c r="BA27" s="32">
        <f t="shared" si="26"/>
        <v>2.8</v>
      </c>
      <c r="BB27" s="32">
        <f t="shared" si="27"/>
        <v>3.8</v>
      </c>
      <c r="BC27" s="32">
        <f t="shared" si="28"/>
        <v>2.8</v>
      </c>
      <c r="BD27" s="32">
        <f t="shared" si="29"/>
        <v>3.8</v>
      </c>
      <c r="BE27" s="32">
        <f t="shared" si="30"/>
        <v>2.4</v>
      </c>
      <c r="BF27" s="32">
        <f t="shared" si="31"/>
        <v>2.4</v>
      </c>
      <c r="BG27" s="32">
        <f t="shared" si="32"/>
        <v>1</v>
      </c>
      <c r="BH27" s="32">
        <f t="shared" si="33"/>
        <v>1</v>
      </c>
      <c r="BI27" s="32">
        <f t="shared" si="34"/>
        <v>20</v>
      </c>
    </row>
    <row r="28" spans="1:68" ht="25.5" x14ac:dyDescent="0.2">
      <c r="A28" s="1" t="s">
        <v>66</v>
      </c>
      <c r="B28" s="30" t="s">
        <v>47</v>
      </c>
      <c r="C28" s="38">
        <f t="shared" si="0"/>
        <v>0.79530000000000001</v>
      </c>
      <c r="D28" s="32">
        <f t="shared" si="1"/>
        <v>1</v>
      </c>
      <c r="E28" s="37">
        <v>1</v>
      </c>
      <c r="F28" s="37">
        <v>0</v>
      </c>
      <c r="G28" s="37">
        <v>1</v>
      </c>
      <c r="H28" s="32">
        <f t="shared" si="2"/>
        <v>14</v>
      </c>
      <c r="I28" s="32">
        <f t="shared" si="3"/>
        <v>0.14000000000000001</v>
      </c>
      <c r="J28" s="32">
        <f t="shared" si="4"/>
        <v>0.14000000000000001</v>
      </c>
      <c r="K28" s="37">
        <v>1</v>
      </c>
      <c r="L28" s="37">
        <v>100</v>
      </c>
      <c r="M28" s="37">
        <v>1</v>
      </c>
      <c r="N28" s="32">
        <f t="shared" si="5"/>
        <v>19</v>
      </c>
      <c r="O28" s="32">
        <f t="shared" si="6"/>
        <v>0.19</v>
      </c>
      <c r="P28" s="32">
        <f t="shared" si="7"/>
        <v>0.19</v>
      </c>
      <c r="Q28" s="37">
        <v>1</v>
      </c>
      <c r="R28" s="37">
        <v>40.495199999999997</v>
      </c>
      <c r="S28" s="37">
        <v>0.40500000000000003</v>
      </c>
      <c r="T28" s="32">
        <f t="shared" si="8"/>
        <v>14</v>
      </c>
      <c r="U28" s="32">
        <f t="shared" si="9"/>
        <v>5.67E-2</v>
      </c>
      <c r="V28" s="32">
        <f t="shared" si="10"/>
        <v>5.67E-2</v>
      </c>
      <c r="W28" s="37">
        <v>1</v>
      </c>
      <c r="X28" s="37">
        <v>100</v>
      </c>
      <c r="Y28" s="37">
        <v>1</v>
      </c>
      <c r="Z28" s="32">
        <f t="shared" si="11"/>
        <v>19</v>
      </c>
      <c r="AA28" s="32">
        <f t="shared" si="12"/>
        <v>0.19</v>
      </c>
      <c r="AB28" s="32">
        <f t="shared" si="13"/>
        <v>0.19</v>
      </c>
      <c r="AC28" s="37">
        <v>1</v>
      </c>
      <c r="AD28" s="37">
        <v>40.495199999999997</v>
      </c>
      <c r="AE28" s="37">
        <v>0.40500000000000003</v>
      </c>
      <c r="AF28" s="32">
        <f t="shared" si="14"/>
        <v>12</v>
      </c>
      <c r="AG28" s="32">
        <f t="shared" si="15"/>
        <v>4.8600000000000004E-2</v>
      </c>
      <c r="AH28" s="32">
        <f t="shared" si="16"/>
        <v>4.8600000000000004E-2</v>
      </c>
      <c r="AI28" s="37">
        <v>1</v>
      </c>
      <c r="AJ28" s="37">
        <v>100</v>
      </c>
      <c r="AK28" s="37">
        <v>1</v>
      </c>
      <c r="AL28" s="32">
        <f t="shared" si="17"/>
        <v>12</v>
      </c>
      <c r="AM28" s="32">
        <f t="shared" si="18"/>
        <v>0.12</v>
      </c>
      <c r="AN28" s="32">
        <f t="shared" si="19"/>
        <v>0.12</v>
      </c>
      <c r="AO28" s="37">
        <v>1</v>
      </c>
      <c r="AP28" s="37">
        <v>40.495199999999997</v>
      </c>
      <c r="AQ28" s="37">
        <v>0</v>
      </c>
      <c r="AR28" s="32">
        <f t="shared" si="20"/>
        <v>5</v>
      </c>
      <c r="AS28" s="32">
        <f t="shared" si="21"/>
        <v>0</v>
      </c>
      <c r="AT28" s="32">
        <f t="shared" si="22"/>
        <v>0</v>
      </c>
      <c r="AU28" s="37">
        <v>1</v>
      </c>
      <c r="AV28" s="37">
        <v>100</v>
      </c>
      <c r="AW28" s="37">
        <v>1</v>
      </c>
      <c r="AX28" s="32">
        <f t="shared" si="23"/>
        <v>5</v>
      </c>
      <c r="AY28" s="32">
        <f t="shared" si="24"/>
        <v>0.05</v>
      </c>
      <c r="AZ28" s="32">
        <f t="shared" si="25"/>
        <v>0.05</v>
      </c>
      <c r="BA28" s="32">
        <f t="shared" si="26"/>
        <v>2.8</v>
      </c>
      <c r="BB28" s="32">
        <f t="shared" si="27"/>
        <v>3.8</v>
      </c>
      <c r="BC28" s="32">
        <f t="shared" si="28"/>
        <v>2.8</v>
      </c>
      <c r="BD28" s="32">
        <f t="shared" si="29"/>
        <v>3.8</v>
      </c>
      <c r="BE28" s="32">
        <f t="shared" si="30"/>
        <v>2.4</v>
      </c>
      <c r="BF28" s="32">
        <f t="shared" si="31"/>
        <v>2.4</v>
      </c>
      <c r="BG28" s="32">
        <f t="shared" si="32"/>
        <v>1</v>
      </c>
      <c r="BH28" s="32">
        <f t="shared" si="33"/>
        <v>1</v>
      </c>
      <c r="BI28" s="32">
        <f t="shared" si="34"/>
        <v>20</v>
      </c>
    </row>
    <row r="29" spans="1:68" ht="25.5" x14ac:dyDescent="0.2">
      <c r="A29" s="1" t="s">
        <v>67</v>
      </c>
      <c r="B29" s="30" t="s">
        <v>48</v>
      </c>
      <c r="C29" s="38">
        <f t="shared" si="0"/>
        <v>0.85499999999999998</v>
      </c>
      <c r="D29" s="32">
        <f t="shared" si="1"/>
        <v>1</v>
      </c>
      <c r="E29" s="37">
        <v>1</v>
      </c>
      <c r="F29" s="37">
        <v>0</v>
      </c>
      <c r="G29" s="37">
        <v>1</v>
      </c>
      <c r="H29" s="32">
        <f t="shared" si="2"/>
        <v>14</v>
      </c>
      <c r="I29" s="32">
        <f t="shared" si="3"/>
        <v>0.14000000000000001</v>
      </c>
      <c r="J29" s="32">
        <f t="shared" si="4"/>
        <v>0.14000000000000001</v>
      </c>
      <c r="K29" s="37">
        <v>1</v>
      </c>
      <c r="L29" s="37">
        <v>50</v>
      </c>
      <c r="M29" s="37">
        <v>0.5</v>
      </c>
      <c r="N29" s="32">
        <f t="shared" si="5"/>
        <v>19</v>
      </c>
      <c r="O29" s="32">
        <f t="shared" si="6"/>
        <v>9.5000000000000001E-2</v>
      </c>
      <c r="P29" s="32">
        <f t="shared" si="7"/>
        <v>9.5000000000000001E-2</v>
      </c>
      <c r="Q29" s="37">
        <v>1</v>
      </c>
      <c r="R29" s="37">
        <v>100</v>
      </c>
      <c r="S29" s="37">
        <v>1</v>
      </c>
      <c r="T29" s="32">
        <f t="shared" si="8"/>
        <v>14</v>
      </c>
      <c r="U29" s="32">
        <f t="shared" si="9"/>
        <v>0.14000000000000001</v>
      </c>
      <c r="V29" s="32">
        <f t="shared" si="10"/>
        <v>0.14000000000000001</v>
      </c>
      <c r="W29" s="37">
        <v>1</v>
      </c>
      <c r="X29" s="37">
        <v>100</v>
      </c>
      <c r="Y29" s="37">
        <v>1</v>
      </c>
      <c r="Z29" s="32">
        <f t="shared" si="11"/>
        <v>19</v>
      </c>
      <c r="AA29" s="32">
        <f t="shared" si="12"/>
        <v>0.19</v>
      </c>
      <c r="AB29" s="32">
        <f t="shared" si="13"/>
        <v>0.19</v>
      </c>
      <c r="AC29" s="37">
        <v>1</v>
      </c>
      <c r="AD29" s="37">
        <v>100</v>
      </c>
      <c r="AE29" s="37">
        <v>1</v>
      </c>
      <c r="AF29" s="32">
        <f t="shared" si="14"/>
        <v>12</v>
      </c>
      <c r="AG29" s="32">
        <f t="shared" si="15"/>
        <v>0.12</v>
      </c>
      <c r="AH29" s="32">
        <f t="shared" si="16"/>
        <v>0.12</v>
      </c>
      <c r="AI29" s="37">
        <v>1</v>
      </c>
      <c r="AJ29" s="37">
        <v>100</v>
      </c>
      <c r="AK29" s="37">
        <v>1</v>
      </c>
      <c r="AL29" s="32">
        <f t="shared" si="17"/>
        <v>12</v>
      </c>
      <c r="AM29" s="32">
        <f t="shared" si="18"/>
        <v>0.12</v>
      </c>
      <c r="AN29" s="32">
        <f t="shared" si="19"/>
        <v>0.12</v>
      </c>
      <c r="AO29" s="37">
        <v>1</v>
      </c>
      <c r="AP29" s="37">
        <v>100</v>
      </c>
      <c r="AQ29" s="37">
        <v>0</v>
      </c>
      <c r="AR29" s="32">
        <f t="shared" si="20"/>
        <v>5</v>
      </c>
      <c r="AS29" s="32">
        <f t="shared" si="21"/>
        <v>0</v>
      </c>
      <c r="AT29" s="32">
        <f t="shared" si="22"/>
        <v>0</v>
      </c>
      <c r="AU29" s="37">
        <v>1</v>
      </c>
      <c r="AV29" s="37">
        <v>100</v>
      </c>
      <c r="AW29" s="37">
        <v>1</v>
      </c>
      <c r="AX29" s="32">
        <f t="shared" si="23"/>
        <v>5</v>
      </c>
      <c r="AY29" s="32">
        <f t="shared" si="24"/>
        <v>0.05</v>
      </c>
      <c r="AZ29" s="32">
        <f t="shared" si="25"/>
        <v>0.05</v>
      </c>
      <c r="BA29" s="32">
        <f t="shared" si="26"/>
        <v>2.8</v>
      </c>
      <c r="BB29" s="32">
        <f t="shared" si="27"/>
        <v>3.8</v>
      </c>
      <c r="BC29" s="32">
        <f t="shared" si="28"/>
        <v>2.8</v>
      </c>
      <c r="BD29" s="32">
        <f t="shared" si="29"/>
        <v>3.8</v>
      </c>
      <c r="BE29" s="32">
        <f t="shared" si="30"/>
        <v>2.4</v>
      </c>
      <c r="BF29" s="32">
        <f t="shared" si="31"/>
        <v>2.4</v>
      </c>
      <c r="BG29" s="32">
        <f t="shared" si="32"/>
        <v>1</v>
      </c>
      <c r="BH29" s="32">
        <f t="shared" si="33"/>
        <v>1</v>
      </c>
      <c r="BI29" s="32">
        <f t="shared" si="34"/>
        <v>20</v>
      </c>
    </row>
    <row r="30" spans="1:68" ht="38.25" x14ac:dyDescent="0.2">
      <c r="A30" s="1" t="s">
        <v>122</v>
      </c>
      <c r="B30" s="30" t="s">
        <v>120</v>
      </c>
      <c r="C30" s="38">
        <f t="shared" si="0"/>
        <v>0.95000000000000007</v>
      </c>
      <c r="D30" s="32">
        <f t="shared" si="1"/>
        <v>1</v>
      </c>
      <c r="E30" s="37">
        <v>1</v>
      </c>
      <c r="F30" s="37">
        <v>0</v>
      </c>
      <c r="G30" s="37">
        <v>1</v>
      </c>
      <c r="H30" s="32">
        <f t="shared" si="2"/>
        <v>14</v>
      </c>
      <c r="I30" s="32">
        <f t="shared" si="3"/>
        <v>0.14000000000000001</v>
      </c>
      <c r="J30" s="32">
        <f t="shared" si="4"/>
        <v>0.14000000000000001</v>
      </c>
      <c r="K30" s="37">
        <v>1</v>
      </c>
      <c r="L30" s="37">
        <v>100</v>
      </c>
      <c r="M30" s="37">
        <v>1</v>
      </c>
      <c r="N30" s="32">
        <f t="shared" si="5"/>
        <v>19</v>
      </c>
      <c r="O30" s="32">
        <f t="shared" si="6"/>
        <v>0.19</v>
      </c>
      <c r="P30" s="32">
        <f t="shared" si="7"/>
        <v>0.19</v>
      </c>
      <c r="Q30" s="37">
        <v>1</v>
      </c>
      <c r="R30" s="37">
        <v>90.234999999999999</v>
      </c>
      <c r="S30" s="37">
        <v>1</v>
      </c>
      <c r="T30" s="32">
        <f t="shared" si="8"/>
        <v>14</v>
      </c>
      <c r="U30" s="32">
        <f t="shared" si="9"/>
        <v>0.14000000000000001</v>
      </c>
      <c r="V30" s="32">
        <f t="shared" si="10"/>
        <v>0.14000000000000001</v>
      </c>
      <c r="W30" s="37">
        <v>1</v>
      </c>
      <c r="X30" s="37">
        <v>100</v>
      </c>
      <c r="Y30" s="37">
        <v>1</v>
      </c>
      <c r="Z30" s="32">
        <f t="shared" si="11"/>
        <v>19</v>
      </c>
      <c r="AA30" s="32">
        <f t="shared" si="12"/>
        <v>0.19</v>
      </c>
      <c r="AB30" s="32">
        <f t="shared" si="13"/>
        <v>0.19</v>
      </c>
      <c r="AC30" s="37">
        <v>1</v>
      </c>
      <c r="AD30" s="37">
        <v>100</v>
      </c>
      <c r="AE30" s="37">
        <v>1</v>
      </c>
      <c r="AF30" s="32">
        <f t="shared" si="14"/>
        <v>12</v>
      </c>
      <c r="AG30" s="32">
        <f t="shared" si="15"/>
        <v>0.12</v>
      </c>
      <c r="AH30" s="32">
        <f t="shared" si="16"/>
        <v>0.12</v>
      </c>
      <c r="AI30" s="37">
        <v>1</v>
      </c>
      <c r="AJ30" s="37">
        <v>100</v>
      </c>
      <c r="AK30" s="37">
        <v>1</v>
      </c>
      <c r="AL30" s="32">
        <f t="shared" si="17"/>
        <v>12</v>
      </c>
      <c r="AM30" s="32">
        <f t="shared" si="18"/>
        <v>0.12</v>
      </c>
      <c r="AN30" s="32">
        <f t="shared" si="19"/>
        <v>0.12</v>
      </c>
      <c r="AO30" s="37">
        <v>1</v>
      </c>
      <c r="AP30" s="37">
        <v>100</v>
      </c>
      <c r="AQ30" s="37">
        <v>0</v>
      </c>
      <c r="AR30" s="32">
        <f t="shared" si="20"/>
        <v>5</v>
      </c>
      <c r="AS30" s="32">
        <f t="shared" si="21"/>
        <v>0</v>
      </c>
      <c r="AT30" s="32">
        <f t="shared" si="22"/>
        <v>0</v>
      </c>
      <c r="AU30" s="37">
        <v>1</v>
      </c>
      <c r="AV30" s="37">
        <v>100</v>
      </c>
      <c r="AW30" s="37">
        <v>1</v>
      </c>
      <c r="AX30" s="32">
        <f t="shared" si="23"/>
        <v>5</v>
      </c>
      <c r="AY30" s="32">
        <f t="shared" si="24"/>
        <v>0.05</v>
      </c>
      <c r="AZ30" s="32">
        <f t="shared" si="25"/>
        <v>0.05</v>
      </c>
      <c r="BA30" s="32">
        <f t="shared" si="26"/>
        <v>2.8</v>
      </c>
      <c r="BB30" s="32">
        <f t="shared" si="27"/>
        <v>3.8</v>
      </c>
      <c r="BC30" s="32">
        <f t="shared" si="28"/>
        <v>2.8</v>
      </c>
      <c r="BD30" s="32">
        <f t="shared" si="29"/>
        <v>3.8</v>
      </c>
      <c r="BE30" s="32">
        <f t="shared" si="30"/>
        <v>2.4</v>
      </c>
      <c r="BF30" s="32">
        <f t="shared" si="31"/>
        <v>2.4</v>
      </c>
      <c r="BG30" s="32">
        <f t="shared" si="32"/>
        <v>1</v>
      </c>
      <c r="BH30" s="32">
        <f t="shared" si="33"/>
        <v>1</v>
      </c>
      <c r="BI30" s="32">
        <f t="shared" si="34"/>
        <v>20</v>
      </c>
    </row>
    <row r="31" spans="1:68" ht="25.5" x14ac:dyDescent="0.2">
      <c r="A31" s="1" t="s">
        <v>68</v>
      </c>
      <c r="B31" s="30" t="s">
        <v>49</v>
      </c>
      <c r="C31" s="38">
        <f t="shared" si="0"/>
        <v>0.86604199999999998</v>
      </c>
      <c r="D31" s="32">
        <f t="shared" si="1"/>
        <v>1</v>
      </c>
      <c r="E31" s="37">
        <v>1</v>
      </c>
      <c r="F31" s="37">
        <v>0</v>
      </c>
      <c r="G31" s="37">
        <v>1</v>
      </c>
      <c r="H31" s="32">
        <f t="shared" si="2"/>
        <v>14</v>
      </c>
      <c r="I31" s="32">
        <f t="shared" si="3"/>
        <v>0.14000000000000001</v>
      </c>
      <c r="J31" s="32">
        <f t="shared" si="4"/>
        <v>0.14000000000000001</v>
      </c>
      <c r="K31" s="37">
        <v>1</v>
      </c>
      <c r="L31" s="37">
        <v>100</v>
      </c>
      <c r="M31" s="37">
        <v>1</v>
      </c>
      <c r="N31" s="32">
        <f t="shared" si="5"/>
        <v>19</v>
      </c>
      <c r="O31" s="32">
        <f t="shared" si="6"/>
        <v>0.19</v>
      </c>
      <c r="P31" s="32">
        <f t="shared" si="7"/>
        <v>0.19</v>
      </c>
      <c r="Q31" s="37">
        <v>1</v>
      </c>
      <c r="R31" s="37">
        <v>40.025199999999998</v>
      </c>
      <c r="S31" s="37">
        <v>0.40029999999999999</v>
      </c>
      <c r="T31" s="32">
        <f t="shared" si="8"/>
        <v>14</v>
      </c>
      <c r="U31" s="32">
        <f t="shared" si="9"/>
        <v>5.6041999999999995E-2</v>
      </c>
      <c r="V31" s="32">
        <f t="shared" si="10"/>
        <v>5.6041999999999995E-2</v>
      </c>
      <c r="W31" s="37">
        <v>1</v>
      </c>
      <c r="X31" s="37">
        <v>100</v>
      </c>
      <c r="Y31" s="37">
        <v>1</v>
      </c>
      <c r="Z31" s="32">
        <f t="shared" si="11"/>
        <v>19</v>
      </c>
      <c r="AA31" s="32">
        <f t="shared" si="12"/>
        <v>0.19</v>
      </c>
      <c r="AB31" s="32">
        <f t="shared" si="13"/>
        <v>0.19</v>
      </c>
      <c r="AC31" s="37">
        <v>1</v>
      </c>
      <c r="AD31" s="37">
        <v>100</v>
      </c>
      <c r="AE31" s="37">
        <v>1</v>
      </c>
      <c r="AF31" s="32">
        <f t="shared" si="14"/>
        <v>12</v>
      </c>
      <c r="AG31" s="32">
        <f t="shared" si="15"/>
        <v>0.12</v>
      </c>
      <c r="AH31" s="32">
        <f t="shared" si="16"/>
        <v>0.12</v>
      </c>
      <c r="AI31" s="37">
        <v>1</v>
      </c>
      <c r="AJ31" s="37">
        <v>100</v>
      </c>
      <c r="AK31" s="37">
        <v>1</v>
      </c>
      <c r="AL31" s="32">
        <f t="shared" si="17"/>
        <v>12</v>
      </c>
      <c r="AM31" s="32">
        <f t="shared" si="18"/>
        <v>0.12</v>
      </c>
      <c r="AN31" s="32">
        <f t="shared" si="19"/>
        <v>0.12</v>
      </c>
      <c r="AO31" s="37">
        <v>1</v>
      </c>
      <c r="AP31" s="37">
        <v>100</v>
      </c>
      <c r="AQ31" s="37">
        <v>0</v>
      </c>
      <c r="AR31" s="32">
        <f t="shared" si="20"/>
        <v>5</v>
      </c>
      <c r="AS31" s="32">
        <f t="shared" si="21"/>
        <v>0</v>
      </c>
      <c r="AT31" s="32">
        <f t="shared" si="22"/>
        <v>0</v>
      </c>
      <c r="AU31" s="37">
        <v>1</v>
      </c>
      <c r="AV31" s="37">
        <v>100</v>
      </c>
      <c r="AW31" s="37">
        <v>1</v>
      </c>
      <c r="AX31" s="32">
        <f t="shared" si="23"/>
        <v>5</v>
      </c>
      <c r="AY31" s="32">
        <f t="shared" si="24"/>
        <v>0.05</v>
      </c>
      <c r="AZ31" s="32">
        <f t="shared" si="25"/>
        <v>0.05</v>
      </c>
      <c r="BA31" s="32">
        <f t="shared" si="26"/>
        <v>2.8</v>
      </c>
      <c r="BB31" s="32">
        <f t="shared" si="27"/>
        <v>3.8</v>
      </c>
      <c r="BC31" s="32">
        <f t="shared" si="28"/>
        <v>2.8</v>
      </c>
      <c r="BD31" s="32">
        <f t="shared" si="29"/>
        <v>3.8</v>
      </c>
      <c r="BE31" s="32">
        <f t="shared" si="30"/>
        <v>2.4</v>
      </c>
      <c r="BF31" s="32">
        <f t="shared" si="31"/>
        <v>2.4</v>
      </c>
      <c r="BG31" s="32">
        <f t="shared" si="32"/>
        <v>1</v>
      </c>
      <c r="BH31" s="32">
        <f t="shared" si="33"/>
        <v>1</v>
      </c>
      <c r="BI31" s="32">
        <f t="shared" si="34"/>
        <v>20</v>
      </c>
    </row>
    <row r="32" spans="1:68" ht="25.5" x14ac:dyDescent="0.2">
      <c r="A32" s="1" t="s">
        <v>69</v>
      </c>
      <c r="B32" s="30" t="s">
        <v>50</v>
      </c>
      <c r="C32" s="38">
        <f t="shared" si="0"/>
        <v>0.95000000000000007</v>
      </c>
      <c r="D32" s="32">
        <f t="shared" si="1"/>
        <v>1</v>
      </c>
      <c r="E32" s="37">
        <v>1</v>
      </c>
      <c r="F32" s="37">
        <v>0</v>
      </c>
      <c r="G32" s="37">
        <v>1</v>
      </c>
      <c r="H32" s="32">
        <f t="shared" si="2"/>
        <v>14</v>
      </c>
      <c r="I32" s="32">
        <f t="shared" si="3"/>
        <v>0.14000000000000001</v>
      </c>
      <c r="J32" s="32">
        <f t="shared" si="4"/>
        <v>0.14000000000000001</v>
      </c>
      <c r="K32" s="37">
        <v>1</v>
      </c>
      <c r="L32" s="37">
        <v>100</v>
      </c>
      <c r="M32" s="37">
        <v>1</v>
      </c>
      <c r="N32" s="32">
        <f t="shared" si="5"/>
        <v>19</v>
      </c>
      <c r="O32" s="32">
        <f t="shared" si="6"/>
        <v>0.19</v>
      </c>
      <c r="P32" s="32">
        <f t="shared" si="7"/>
        <v>0.19</v>
      </c>
      <c r="Q32" s="37">
        <v>1</v>
      </c>
      <c r="R32" s="37">
        <v>95</v>
      </c>
      <c r="S32" s="37">
        <v>1</v>
      </c>
      <c r="T32" s="32">
        <f t="shared" si="8"/>
        <v>14</v>
      </c>
      <c r="U32" s="32">
        <f t="shared" si="9"/>
        <v>0.14000000000000001</v>
      </c>
      <c r="V32" s="32">
        <f t="shared" si="10"/>
        <v>0.14000000000000001</v>
      </c>
      <c r="W32" s="37">
        <v>1</v>
      </c>
      <c r="X32" s="37">
        <v>100</v>
      </c>
      <c r="Y32" s="37">
        <v>1</v>
      </c>
      <c r="Z32" s="32">
        <f t="shared" si="11"/>
        <v>19</v>
      </c>
      <c r="AA32" s="32">
        <f t="shared" si="12"/>
        <v>0.19</v>
      </c>
      <c r="AB32" s="32">
        <f t="shared" si="13"/>
        <v>0.19</v>
      </c>
      <c r="AC32" s="37">
        <v>1</v>
      </c>
      <c r="AD32" s="37">
        <v>100</v>
      </c>
      <c r="AE32" s="37">
        <v>1</v>
      </c>
      <c r="AF32" s="32">
        <f t="shared" si="14"/>
        <v>12</v>
      </c>
      <c r="AG32" s="32">
        <f t="shared" si="15"/>
        <v>0.12</v>
      </c>
      <c r="AH32" s="32">
        <f t="shared" si="16"/>
        <v>0.12</v>
      </c>
      <c r="AI32" s="37">
        <v>1</v>
      </c>
      <c r="AJ32" s="37">
        <v>100</v>
      </c>
      <c r="AK32" s="37">
        <v>1</v>
      </c>
      <c r="AL32" s="32">
        <f t="shared" si="17"/>
        <v>12</v>
      </c>
      <c r="AM32" s="32">
        <f t="shared" si="18"/>
        <v>0.12</v>
      </c>
      <c r="AN32" s="32">
        <f t="shared" si="19"/>
        <v>0.12</v>
      </c>
      <c r="AO32" s="37">
        <v>1</v>
      </c>
      <c r="AP32" s="37">
        <v>100</v>
      </c>
      <c r="AQ32" s="37">
        <v>0</v>
      </c>
      <c r="AR32" s="32">
        <f t="shared" si="20"/>
        <v>5</v>
      </c>
      <c r="AS32" s="32">
        <f t="shared" si="21"/>
        <v>0</v>
      </c>
      <c r="AT32" s="32">
        <f t="shared" si="22"/>
        <v>0</v>
      </c>
      <c r="AU32" s="37">
        <v>1</v>
      </c>
      <c r="AV32" s="37">
        <v>100</v>
      </c>
      <c r="AW32" s="37">
        <v>1</v>
      </c>
      <c r="AX32" s="32">
        <f t="shared" si="23"/>
        <v>5</v>
      </c>
      <c r="AY32" s="32">
        <f t="shared" si="24"/>
        <v>0.05</v>
      </c>
      <c r="AZ32" s="32">
        <f t="shared" si="25"/>
        <v>0.05</v>
      </c>
      <c r="BA32" s="32">
        <f t="shared" si="26"/>
        <v>2.8</v>
      </c>
      <c r="BB32" s="32">
        <f t="shared" si="27"/>
        <v>3.8</v>
      </c>
      <c r="BC32" s="32">
        <f t="shared" si="28"/>
        <v>2.8</v>
      </c>
      <c r="BD32" s="32">
        <f t="shared" si="29"/>
        <v>3.8</v>
      </c>
      <c r="BE32" s="32">
        <f t="shared" si="30"/>
        <v>2.4</v>
      </c>
      <c r="BF32" s="32">
        <f t="shared" si="31"/>
        <v>2.4</v>
      </c>
      <c r="BG32" s="32">
        <f t="shared" si="32"/>
        <v>1</v>
      </c>
      <c r="BH32" s="32">
        <f t="shared" si="33"/>
        <v>1</v>
      </c>
      <c r="BI32" s="32">
        <f t="shared" si="34"/>
        <v>20</v>
      </c>
    </row>
    <row r="33" spans="1:61" ht="25.5" x14ac:dyDescent="0.2">
      <c r="A33" s="1" t="s">
        <v>70</v>
      </c>
      <c r="B33" s="30" t="s">
        <v>51</v>
      </c>
      <c r="C33" s="38">
        <f t="shared" si="0"/>
        <v>0.95000000000000007</v>
      </c>
      <c r="D33" s="32">
        <f t="shared" si="1"/>
        <v>1</v>
      </c>
      <c r="E33" s="37">
        <v>1</v>
      </c>
      <c r="F33" s="37">
        <v>0</v>
      </c>
      <c r="G33" s="37">
        <v>1</v>
      </c>
      <c r="H33" s="32">
        <f t="shared" si="2"/>
        <v>14</v>
      </c>
      <c r="I33" s="32">
        <f t="shared" si="3"/>
        <v>0.14000000000000001</v>
      </c>
      <c r="J33" s="32">
        <f t="shared" si="4"/>
        <v>0.14000000000000001</v>
      </c>
      <c r="K33" s="37">
        <v>1</v>
      </c>
      <c r="L33" s="37">
        <v>95.122</v>
      </c>
      <c r="M33" s="37">
        <v>1</v>
      </c>
      <c r="N33" s="32">
        <f t="shared" si="5"/>
        <v>19</v>
      </c>
      <c r="O33" s="32">
        <f t="shared" si="6"/>
        <v>0.19</v>
      </c>
      <c r="P33" s="32">
        <f t="shared" si="7"/>
        <v>0.19</v>
      </c>
      <c r="Q33" s="37">
        <v>1</v>
      </c>
      <c r="R33" s="37">
        <v>100</v>
      </c>
      <c r="S33" s="37">
        <v>1</v>
      </c>
      <c r="T33" s="32">
        <f t="shared" si="8"/>
        <v>14</v>
      </c>
      <c r="U33" s="32">
        <f t="shared" si="9"/>
        <v>0.14000000000000001</v>
      </c>
      <c r="V33" s="32">
        <f t="shared" si="10"/>
        <v>0.14000000000000001</v>
      </c>
      <c r="W33" s="37">
        <v>1</v>
      </c>
      <c r="X33" s="37">
        <v>100</v>
      </c>
      <c r="Y33" s="37">
        <v>1</v>
      </c>
      <c r="Z33" s="32">
        <f t="shared" si="11"/>
        <v>19</v>
      </c>
      <c r="AA33" s="32">
        <f t="shared" si="12"/>
        <v>0.19</v>
      </c>
      <c r="AB33" s="32">
        <f t="shared" si="13"/>
        <v>0.19</v>
      </c>
      <c r="AC33" s="37">
        <v>1</v>
      </c>
      <c r="AD33" s="37">
        <v>100</v>
      </c>
      <c r="AE33" s="37">
        <v>1</v>
      </c>
      <c r="AF33" s="32">
        <f t="shared" si="14"/>
        <v>12</v>
      </c>
      <c r="AG33" s="32">
        <f t="shared" si="15"/>
        <v>0.12</v>
      </c>
      <c r="AH33" s="32">
        <f t="shared" si="16"/>
        <v>0.12</v>
      </c>
      <c r="AI33" s="37">
        <v>1</v>
      </c>
      <c r="AJ33" s="37">
        <v>100</v>
      </c>
      <c r="AK33" s="37">
        <v>1</v>
      </c>
      <c r="AL33" s="32">
        <f t="shared" si="17"/>
        <v>12</v>
      </c>
      <c r="AM33" s="32">
        <f t="shared" si="18"/>
        <v>0.12</v>
      </c>
      <c r="AN33" s="32">
        <f t="shared" si="19"/>
        <v>0.12</v>
      </c>
      <c r="AO33" s="37">
        <v>1</v>
      </c>
      <c r="AP33" s="37">
        <v>100</v>
      </c>
      <c r="AQ33" s="37">
        <v>0</v>
      </c>
      <c r="AR33" s="32">
        <f t="shared" si="20"/>
        <v>5</v>
      </c>
      <c r="AS33" s="32">
        <f t="shared" si="21"/>
        <v>0</v>
      </c>
      <c r="AT33" s="32">
        <f t="shared" si="22"/>
        <v>0</v>
      </c>
      <c r="AU33" s="37">
        <v>1</v>
      </c>
      <c r="AV33" s="37">
        <v>100</v>
      </c>
      <c r="AW33" s="37">
        <v>1</v>
      </c>
      <c r="AX33" s="32">
        <f t="shared" si="23"/>
        <v>5</v>
      </c>
      <c r="AY33" s="32">
        <f t="shared" si="24"/>
        <v>0.05</v>
      </c>
      <c r="AZ33" s="32">
        <f t="shared" si="25"/>
        <v>0.05</v>
      </c>
      <c r="BA33" s="32">
        <f t="shared" si="26"/>
        <v>2.8</v>
      </c>
      <c r="BB33" s="32">
        <f t="shared" si="27"/>
        <v>3.8</v>
      </c>
      <c r="BC33" s="32">
        <f t="shared" si="28"/>
        <v>2.8</v>
      </c>
      <c r="BD33" s="32">
        <f t="shared" si="29"/>
        <v>3.8</v>
      </c>
      <c r="BE33" s="32">
        <f t="shared" si="30"/>
        <v>2.4</v>
      </c>
      <c r="BF33" s="32">
        <f t="shared" si="31"/>
        <v>2.4</v>
      </c>
      <c r="BG33" s="32">
        <f t="shared" si="32"/>
        <v>1</v>
      </c>
      <c r="BH33" s="32">
        <f t="shared" si="33"/>
        <v>1</v>
      </c>
      <c r="BI33" s="32">
        <f t="shared" si="34"/>
        <v>20</v>
      </c>
    </row>
    <row r="34" spans="1:61" ht="25.5" x14ac:dyDescent="0.2">
      <c r="A34" s="1" t="s">
        <v>71</v>
      </c>
      <c r="B34" s="30" t="s">
        <v>52</v>
      </c>
      <c r="C34" s="38">
        <f t="shared" si="0"/>
        <v>0.95000000000000007</v>
      </c>
      <c r="D34" s="32">
        <f t="shared" si="1"/>
        <v>1</v>
      </c>
      <c r="E34" s="37">
        <v>1</v>
      </c>
      <c r="F34" s="37">
        <v>0</v>
      </c>
      <c r="G34" s="37">
        <v>1</v>
      </c>
      <c r="H34" s="32">
        <f t="shared" si="2"/>
        <v>14</v>
      </c>
      <c r="I34" s="32">
        <f t="shared" si="3"/>
        <v>0.14000000000000001</v>
      </c>
      <c r="J34" s="32">
        <f t="shared" si="4"/>
        <v>0.14000000000000001</v>
      </c>
      <c r="K34" s="37">
        <v>1</v>
      </c>
      <c r="L34" s="37">
        <v>100</v>
      </c>
      <c r="M34" s="37">
        <v>1</v>
      </c>
      <c r="N34" s="32">
        <f t="shared" si="5"/>
        <v>19</v>
      </c>
      <c r="O34" s="32">
        <f t="shared" si="6"/>
        <v>0.19</v>
      </c>
      <c r="P34" s="32">
        <f t="shared" si="7"/>
        <v>0.19</v>
      </c>
      <c r="Q34" s="37">
        <v>1</v>
      </c>
      <c r="R34" s="37">
        <v>100</v>
      </c>
      <c r="S34" s="37">
        <v>1</v>
      </c>
      <c r="T34" s="32">
        <f t="shared" si="8"/>
        <v>14</v>
      </c>
      <c r="U34" s="32">
        <f t="shared" si="9"/>
        <v>0.14000000000000001</v>
      </c>
      <c r="V34" s="32">
        <f t="shared" si="10"/>
        <v>0.14000000000000001</v>
      </c>
      <c r="W34" s="37">
        <v>1</v>
      </c>
      <c r="X34" s="37">
        <v>100</v>
      </c>
      <c r="Y34" s="37">
        <v>1</v>
      </c>
      <c r="Z34" s="32">
        <f t="shared" si="11"/>
        <v>19</v>
      </c>
      <c r="AA34" s="32">
        <f t="shared" si="12"/>
        <v>0.19</v>
      </c>
      <c r="AB34" s="32">
        <f t="shared" si="13"/>
        <v>0.19</v>
      </c>
      <c r="AC34" s="37">
        <v>1</v>
      </c>
      <c r="AD34" s="37">
        <v>100</v>
      </c>
      <c r="AE34" s="37">
        <v>1</v>
      </c>
      <c r="AF34" s="32">
        <f t="shared" si="14"/>
        <v>12</v>
      </c>
      <c r="AG34" s="32">
        <f t="shared" si="15"/>
        <v>0.12</v>
      </c>
      <c r="AH34" s="32">
        <f t="shared" si="16"/>
        <v>0.12</v>
      </c>
      <c r="AI34" s="37">
        <v>1</v>
      </c>
      <c r="AJ34" s="37">
        <v>100</v>
      </c>
      <c r="AK34" s="37">
        <v>1</v>
      </c>
      <c r="AL34" s="32">
        <f t="shared" si="17"/>
        <v>12</v>
      </c>
      <c r="AM34" s="32">
        <f t="shared" si="18"/>
        <v>0.12</v>
      </c>
      <c r="AN34" s="32">
        <f t="shared" si="19"/>
        <v>0.12</v>
      </c>
      <c r="AO34" s="37">
        <v>1</v>
      </c>
      <c r="AP34" s="37">
        <v>100</v>
      </c>
      <c r="AQ34" s="37">
        <v>0</v>
      </c>
      <c r="AR34" s="32">
        <f t="shared" si="20"/>
        <v>5</v>
      </c>
      <c r="AS34" s="32">
        <f t="shared" si="21"/>
        <v>0</v>
      </c>
      <c r="AT34" s="32">
        <f t="shared" si="22"/>
        <v>0</v>
      </c>
      <c r="AU34" s="37">
        <v>1</v>
      </c>
      <c r="AV34" s="37">
        <v>100</v>
      </c>
      <c r="AW34" s="37">
        <v>1</v>
      </c>
      <c r="AX34" s="32">
        <f t="shared" si="23"/>
        <v>5</v>
      </c>
      <c r="AY34" s="32">
        <f t="shared" si="24"/>
        <v>0.05</v>
      </c>
      <c r="AZ34" s="32">
        <f t="shared" si="25"/>
        <v>0.05</v>
      </c>
      <c r="BA34" s="32">
        <f t="shared" si="26"/>
        <v>2.8</v>
      </c>
      <c r="BB34" s="32">
        <f t="shared" si="27"/>
        <v>3.8</v>
      </c>
      <c r="BC34" s="32">
        <f t="shared" si="28"/>
        <v>2.8</v>
      </c>
      <c r="BD34" s="32">
        <f t="shared" si="29"/>
        <v>3.8</v>
      </c>
      <c r="BE34" s="32">
        <f t="shared" si="30"/>
        <v>2.4</v>
      </c>
      <c r="BF34" s="32">
        <f t="shared" si="31"/>
        <v>2.4</v>
      </c>
      <c r="BG34" s="32">
        <f t="shared" si="32"/>
        <v>1</v>
      </c>
      <c r="BH34" s="32">
        <f t="shared" si="33"/>
        <v>1</v>
      </c>
      <c r="BI34" s="32">
        <f t="shared" si="34"/>
        <v>20</v>
      </c>
    </row>
    <row r="35" spans="1:61" ht="25.5" x14ac:dyDescent="0.2">
      <c r="A35" s="1" t="s">
        <v>72</v>
      </c>
      <c r="B35" s="30" t="s">
        <v>53</v>
      </c>
      <c r="C35" s="38">
        <f t="shared" si="0"/>
        <v>0.95000000000000007</v>
      </c>
      <c r="D35" s="32">
        <f t="shared" si="1"/>
        <v>1</v>
      </c>
      <c r="E35" s="37">
        <v>1</v>
      </c>
      <c r="F35" s="37">
        <v>0</v>
      </c>
      <c r="G35" s="37">
        <v>1</v>
      </c>
      <c r="H35" s="32">
        <f t="shared" si="2"/>
        <v>14</v>
      </c>
      <c r="I35" s="32">
        <f t="shared" si="3"/>
        <v>0.14000000000000001</v>
      </c>
      <c r="J35" s="32">
        <f t="shared" si="4"/>
        <v>0.14000000000000001</v>
      </c>
      <c r="K35" s="37">
        <v>1</v>
      </c>
      <c r="L35" s="37">
        <v>100</v>
      </c>
      <c r="M35" s="37">
        <v>1</v>
      </c>
      <c r="N35" s="32">
        <f t="shared" si="5"/>
        <v>19</v>
      </c>
      <c r="O35" s="32">
        <f t="shared" si="6"/>
        <v>0.19</v>
      </c>
      <c r="P35" s="32">
        <f t="shared" si="7"/>
        <v>0.19</v>
      </c>
      <c r="Q35" s="37">
        <v>1</v>
      </c>
      <c r="R35" s="37">
        <v>100</v>
      </c>
      <c r="S35" s="37">
        <v>1</v>
      </c>
      <c r="T35" s="32">
        <f t="shared" si="8"/>
        <v>14</v>
      </c>
      <c r="U35" s="32">
        <f t="shared" si="9"/>
        <v>0.14000000000000001</v>
      </c>
      <c r="V35" s="32">
        <f t="shared" si="10"/>
        <v>0.14000000000000001</v>
      </c>
      <c r="W35" s="37">
        <v>1</v>
      </c>
      <c r="X35" s="37">
        <v>100</v>
      </c>
      <c r="Y35" s="37">
        <v>1</v>
      </c>
      <c r="Z35" s="32">
        <f t="shared" si="11"/>
        <v>19</v>
      </c>
      <c r="AA35" s="32">
        <f t="shared" si="12"/>
        <v>0.19</v>
      </c>
      <c r="AB35" s="32">
        <f t="shared" si="13"/>
        <v>0.19</v>
      </c>
      <c r="AC35" s="37">
        <v>1</v>
      </c>
      <c r="AD35" s="37">
        <v>100</v>
      </c>
      <c r="AE35" s="37">
        <v>1</v>
      </c>
      <c r="AF35" s="32">
        <f t="shared" si="14"/>
        <v>12</v>
      </c>
      <c r="AG35" s="32">
        <f t="shared" si="15"/>
        <v>0.12</v>
      </c>
      <c r="AH35" s="32">
        <f t="shared" si="16"/>
        <v>0.12</v>
      </c>
      <c r="AI35" s="37">
        <v>1</v>
      </c>
      <c r="AJ35" s="37">
        <v>100</v>
      </c>
      <c r="AK35" s="37">
        <v>1</v>
      </c>
      <c r="AL35" s="32">
        <f t="shared" si="17"/>
        <v>12</v>
      </c>
      <c r="AM35" s="32">
        <f t="shared" si="18"/>
        <v>0.12</v>
      </c>
      <c r="AN35" s="32">
        <f t="shared" si="19"/>
        <v>0.12</v>
      </c>
      <c r="AO35" s="37">
        <v>1</v>
      </c>
      <c r="AP35" s="37">
        <v>100</v>
      </c>
      <c r="AQ35" s="37">
        <v>0</v>
      </c>
      <c r="AR35" s="32">
        <f t="shared" si="20"/>
        <v>5</v>
      </c>
      <c r="AS35" s="32">
        <f t="shared" si="21"/>
        <v>0</v>
      </c>
      <c r="AT35" s="32">
        <f t="shared" si="22"/>
        <v>0</v>
      </c>
      <c r="AU35" s="37">
        <v>1</v>
      </c>
      <c r="AV35" s="37">
        <v>100</v>
      </c>
      <c r="AW35" s="37">
        <v>1</v>
      </c>
      <c r="AX35" s="32">
        <f t="shared" si="23"/>
        <v>5</v>
      </c>
      <c r="AY35" s="32">
        <f t="shared" si="24"/>
        <v>0.05</v>
      </c>
      <c r="AZ35" s="32">
        <f t="shared" si="25"/>
        <v>0.05</v>
      </c>
      <c r="BA35" s="32">
        <f t="shared" si="26"/>
        <v>2.8</v>
      </c>
      <c r="BB35" s="32">
        <f t="shared" si="27"/>
        <v>3.8</v>
      </c>
      <c r="BC35" s="32">
        <f t="shared" si="28"/>
        <v>2.8</v>
      </c>
      <c r="BD35" s="32">
        <f t="shared" si="29"/>
        <v>3.8</v>
      </c>
      <c r="BE35" s="32">
        <f t="shared" si="30"/>
        <v>2.4</v>
      </c>
      <c r="BF35" s="32">
        <f t="shared" si="31"/>
        <v>2.4</v>
      </c>
      <c r="BG35" s="32">
        <f t="shared" si="32"/>
        <v>1</v>
      </c>
      <c r="BH35" s="32">
        <f t="shared" si="33"/>
        <v>1</v>
      </c>
      <c r="BI35" s="32">
        <f t="shared" si="34"/>
        <v>20</v>
      </c>
    </row>
    <row r="36" spans="1:61" ht="25.5" x14ac:dyDescent="0.2">
      <c r="A36" s="1" t="s">
        <v>73</v>
      </c>
      <c r="B36" s="30" t="s">
        <v>54</v>
      </c>
      <c r="C36" s="38">
        <f t="shared" si="0"/>
        <v>0.95000000000000007</v>
      </c>
      <c r="D36" s="32">
        <f t="shared" si="1"/>
        <v>1</v>
      </c>
      <c r="E36" s="37">
        <v>1</v>
      </c>
      <c r="F36" s="37">
        <v>0</v>
      </c>
      <c r="G36" s="37">
        <v>1</v>
      </c>
      <c r="H36" s="32">
        <f t="shared" si="2"/>
        <v>14</v>
      </c>
      <c r="I36" s="32">
        <f t="shared" si="3"/>
        <v>0.14000000000000001</v>
      </c>
      <c r="J36" s="32">
        <f t="shared" si="4"/>
        <v>0.14000000000000001</v>
      </c>
      <c r="K36" s="37">
        <v>1</v>
      </c>
      <c r="L36" s="37">
        <v>100</v>
      </c>
      <c r="M36" s="37">
        <v>1</v>
      </c>
      <c r="N36" s="32">
        <f t="shared" si="5"/>
        <v>19</v>
      </c>
      <c r="O36" s="32">
        <f t="shared" si="6"/>
        <v>0.19</v>
      </c>
      <c r="P36" s="32">
        <f t="shared" si="7"/>
        <v>0.19</v>
      </c>
      <c r="Q36" s="37">
        <v>1</v>
      </c>
      <c r="R36" s="37">
        <v>100</v>
      </c>
      <c r="S36" s="37">
        <v>1</v>
      </c>
      <c r="T36" s="32">
        <f t="shared" si="8"/>
        <v>14</v>
      </c>
      <c r="U36" s="32">
        <f t="shared" si="9"/>
        <v>0.14000000000000001</v>
      </c>
      <c r="V36" s="32">
        <f t="shared" si="10"/>
        <v>0.14000000000000001</v>
      </c>
      <c r="W36" s="37">
        <v>1</v>
      </c>
      <c r="X36" s="37">
        <v>100</v>
      </c>
      <c r="Y36" s="37">
        <v>1</v>
      </c>
      <c r="Z36" s="32">
        <f t="shared" si="11"/>
        <v>19</v>
      </c>
      <c r="AA36" s="32">
        <f t="shared" si="12"/>
        <v>0.19</v>
      </c>
      <c r="AB36" s="32">
        <f t="shared" si="13"/>
        <v>0.19</v>
      </c>
      <c r="AC36" s="37">
        <v>1</v>
      </c>
      <c r="AD36" s="37">
        <v>100</v>
      </c>
      <c r="AE36" s="37">
        <v>1</v>
      </c>
      <c r="AF36" s="32">
        <f t="shared" si="14"/>
        <v>12</v>
      </c>
      <c r="AG36" s="32">
        <f t="shared" si="15"/>
        <v>0.12</v>
      </c>
      <c r="AH36" s="32">
        <f t="shared" si="16"/>
        <v>0.12</v>
      </c>
      <c r="AI36" s="37">
        <v>1</v>
      </c>
      <c r="AJ36" s="37">
        <v>100</v>
      </c>
      <c r="AK36" s="37">
        <v>1</v>
      </c>
      <c r="AL36" s="32">
        <f t="shared" si="17"/>
        <v>12</v>
      </c>
      <c r="AM36" s="32">
        <f t="shared" si="18"/>
        <v>0.12</v>
      </c>
      <c r="AN36" s="32">
        <f t="shared" si="19"/>
        <v>0.12</v>
      </c>
      <c r="AO36" s="37">
        <v>1</v>
      </c>
      <c r="AP36" s="37">
        <v>100</v>
      </c>
      <c r="AQ36" s="37">
        <v>0</v>
      </c>
      <c r="AR36" s="32">
        <f t="shared" si="20"/>
        <v>5</v>
      </c>
      <c r="AS36" s="32">
        <f t="shared" si="21"/>
        <v>0</v>
      </c>
      <c r="AT36" s="32">
        <f t="shared" si="22"/>
        <v>0</v>
      </c>
      <c r="AU36" s="37">
        <v>1</v>
      </c>
      <c r="AV36" s="37">
        <v>100</v>
      </c>
      <c r="AW36" s="37">
        <v>1</v>
      </c>
      <c r="AX36" s="32">
        <f t="shared" si="23"/>
        <v>5</v>
      </c>
      <c r="AY36" s="32">
        <f t="shared" si="24"/>
        <v>0.05</v>
      </c>
      <c r="AZ36" s="32">
        <f t="shared" si="25"/>
        <v>0.05</v>
      </c>
      <c r="BA36" s="32">
        <f t="shared" si="26"/>
        <v>2.8</v>
      </c>
      <c r="BB36" s="32">
        <f t="shared" si="27"/>
        <v>3.8</v>
      </c>
      <c r="BC36" s="32">
        <f t="shared" si="28"/>
        <v>2.8</v>
      </c>
      <c r="BD36" s="32">
        <f t="shared" si="29"/>
        <v>3.8</v>
      </c>
      <c r="BE36" s="32">
        <f t="shared" si="30"/>
        <v>2.4</v>
      </c>
      <c r="BF36" s="32">
        <f t="shared" si="31"/>
        <v>2.4</v>
      </c>
      <c r="BG36" s="32">
        <f t="shared" si="32"/>
        <v>1</v>
      </c>
      <c r="BH36" s="32">
        <f t="shared" si="33"/>
        <v>1</v>
      </c>
      <c r="BI36" s="32">
        <f t="shared" si="34"/>
        <v>20</v>
      </c>
    </row>
    <row r="37" spans="1:61" ht="25.5" x14ac:dyDescent="0.2">
      <c r="A37" s="1" t="s">
        <v>74</v>
      </c>
      <c r="B37" s="30" t="s">
        <v>55</v>
      </c>
      <c r="C37" s="38">
        <f t="shared" si="0"/>
        <v>0.95000000000000007</v>
      </c>
      <c r="D37" s="32">
        <f t="shared" si="1"/>
        <v>1</v>
      </c>
      <c r="E37" s="37">
        <v>1</v>
      </c>
      <c r="F37" s="37">
        <v>0</v>
      </c>
      <c r="G37" s="37">
        <v>1</v>
      </c>
      <c r="H37" s="32">
        <f t="shared" si="2"/>
        <v>14</v>
      </c>
      <c r="I37" s="32">
        <f t="shared" si="3"/>
        <v>0.14000000000000001</v>
      </c>
      <c r="J37" s="32">
        <f t="shared" si="4"/>
        <v>0.14000000000000001</v>
      </c>
      <c r="K37" s="37">
        <v>1</v>
      </c>
      <c r="L37" s="37">
        <v>100</v>
      </c>
      <c r="M37" s="37">
        <v>1</v>
      </c>
      <c r="N37" s="32">
        <f t="shared" si="5"/>
        <v>19</v>
      </c>
      <c r="O37" s="32">
        <f t="shared" si="6"/>
        <v>0.19</v>
      </c>
      <c r="P37" s="32">
        <f t="shared" si="7"/>
        <v>0.19</v>
      </c>
      <c r="Q37" s="37">
        <v>1</v>
      </c>
      <c r="R37" s="37">
        <v>100</v>
      </c>
      <c r="S37" s="37">
        <v>1</v>
      </c>
      <c r="T37" s="32">
        <f t="shared" si="8"/>
        <v>14</v>
      </c>
      <c r="U37" s="32">
        <f t="shared" si="9"/>
        <v>0.14000000000000001</v>
      </c>
      <c r="V37" s="32">
        <f t="shared" si="10"/>
        <v>0.14000000000000001</v>
      </c>
      <c r="W37" s="37">
        <v>1</v>
      </c>
      <c r="X37" s="37">
        <v>100</v>
      </c>
      <c r="Y37" s="37">
        <v>1</v>
      </c>
      <c r="Z37" s="32">
        <f t="shared" si="11"/>
        <v>19</v>
      </c>
      <c r="AA37" s="32">
        <f t="shared" si="12"/>
        <v>0.19</v>
      </c>
      <c r="AB37" s="32">
        <f t="shared" si="13"/>
        <v>0.19</v>
      </c>
      <c r="AC37" s="37">
        <v>1</v>
      </c>
      <c r="AD37" s="37">
        <v>100</v>
      </c>
      <c r="AE37" s="37">
        <v>1</v>
      </c>
      <c r="AF37" s="32">
        <f t="shared" si="14"/>
        <v>12</v>
      </c>
      <c r="AG37" s="32">
        <f t="shared" si="15"/>
        <v>0.12</v>
      </c>
      <c r="AH37" s="32">
        <f t="shared" si="16"/>
        <v>0.12</v>
      </c>
      <c r="AI37" s="37">
        <v>1</v>
      </c>
      <c r="AJ37" s="37">
        <v>100</v>
      </c>
      <c r="AK37" s="37">
        <v>1</v>
      </c>
      <c r="AL37" s="32">
        <f t="shared" si="17"/>
        <v>12</v>
      </c>
      <c r="AM37" s="32">
        <f t="shared" si="18"/>
        <v>0.12</v>
      </c>
      <c r="AN37" s="32">
        <f t="shared" si="19"/>
        <v>0.12</v>
      </c>
      <c r="AO37" s="37">
        <v>1</v>
      </c>
      <c r="AP37" s="37">
        <v>100</v>
      </c>
      <c r="AQ37" s="37">
        <v>0</v>
      </c>
      <c r="AR37" s="32">
        <f t="shared" si="20"/>
        <v>5</v>
      </c>
      <c r="AS37" s="32">
        <f t="shared" si="21"/>
        <v>0</v>
      </c>
      <c r="AT37" s="32">
        <f t="shared" si="22"/>
        <v>0</v>
      </c>
      <c r="AU37" s="37">
        <v>1</v>
      </c>
      <c r="AV37" s="37">
        <v>100</v>
      </c>
      <c r="AW37" s="37">
        <v>1</v>
      </c>
      <c r="AX37" s="32">
        <f t="shared" si="23"/>
        <v>5</v>
      </c>
      <c r="AY37" s="32">
        <f t="shared" si="24"/>
        <v>0.05</v>
      </c>
      <c r="AZ37" s="32">
        <f t="shared" si="25"/>
        <v>0.05</v>
      </c>
      <c r="BA37" s="32">
        <f t="shared" si="26"/>
        <v>2.8</v>
      </c>
      <c r="BB37" s="32">
        <f t="shared" si="27"/>
        <v>3.8</v>
      </c>
      <c r="BC37" s="32">
        <f t="shared" si="28"/>
        <v>2.8</v>
      </c>
      <c r="BD37" s="32">
        <f t="shared" si="29"/>
        <v>3.8</v>
      </c>
      <c r="BE37" s="32">
        <f t="shared" si="30"/>
        <v>2.4</v>
      </c>
      <c r="BF37" s="32">
        <f t="shared" si="31"/>
        <v>2.4</v>
      </c>
      <c r="BG37" s="32">
        <f t="shared" si="32"/>
        <v>1</v>
      </c>
      <c r="BH37" s="32">
        <f t="shared" si="33"/>
        <v>1</v>
      </c>
      <c r="BI37" s="32">
        <f t="shared" si="34"/>
        <v>20</v>
      </c>
    </row>
    <row r="38" spans="1:61" ht="25.5" x14ac:dyDescent="0.2">
      <c r="A38" s="1" t="s">
        <v>75</v>
      </c>
      <c r="B38" s="30" t="s">
        <v>56</v>
      </c>
      <c r="C38" s="38">
        <f t="shared" si="0"/>
        <v>0.95000000000000007</v>
      </c>
      <c r="D38" s="32">
        <f t="shared" si="1"/>
        <v>1</v>
      </c>
      <c r="E38" s="37">
        <v>1</v>
      </c>
      <c r="F38" s="37">
        <v>0</v>
      </c>
      <c r="G38" s="37">
        <v>1</v>
      </c>
      <c r="H38" s="32">
        <f t="shared" si="2"/>
        <v>14</v>
      </c>
      <c r="I38" s="32">
        <f t="shared" si="3"/>
        <v>0.14000000000000001</v>
      </c>
      <c r="J38" s="32">
        <f t="shared" si="4"/>
        <v>0.14000000000000001</v>
      </c>
      <c r="K38" s="37">
        <v>1</v>
      </c>
      <c r="L38" s="37">
        <v>100</v>
      </c>
      <c r="M38" s="37">
        <v>1</v>
      </c>
      <c r="N38" s="32">
        <f t="shared" si="5"/>
        <v>19</v>
      </c>
      <c r="O38" s="32">
        <f t="shared" si="6"/>
        <v>0.19</v>
      </c>
      <c r="P38" s="32">
        <f t="shared" si="7"/>
        <v>0.19</v>
      </c>
      <c r="Q38" s="37">
        <v>1</v>
      </c>
      <c r="R38" s="37">
        <v>100</v>
      </c>
      <c r="S38" s="37">
        <v>1</v>
      </c>
      <c r="T38" s="32">
        <f t="shared" si="8"/>
        <v>14</v>
      </c>
      <c r="U38" s="32">
        <f t="shared" si="9"/>
        <v>0.14000000000000001</v>
      </c>
      <c r="V38" s="32">
        <f t="shared" si="10"/>
        <v>0.14000000000000001</v>
      </c>
      <c r="W38" s="37">
        <v>1</v>
      </c>
      <c r="X38" s="37">
        <v>100</v>
      </c>
      <c r="Y38" s="37">
        <v>1</v>
      </c>
      <c r="Z38" s="32">
        <f t="shared" si="11"/>
        <v>19</v>
      </c>
      <c r="AA38" s="32">
        <f t="shared" si="12"/>
        <v>0.19</v>
      </c>
      <c r="AB38" s="32">
        <f t="shared" si="13"/>
        <v>0.19</v>
      </c>
      <c r="AC38" s="37">
        <v>1</v>
      </c>
      <c r="AD38" s="37">
        <v>100</v>
      </c>
      <c r="AE38" s="37">
        <v>1</v>
      </c>
      <c r="AF38" s="32">
        <f t="shared" si="14"/>
        <v>12</v>
      </c>
      <c r="AG38" s="32">
        <f t="shared" si="15"/>
        <v>0.12</v>
      </c>
      <c r="AH38" s="32">
        <f t="shared" si="16"/>
        <v>0.12</v>
      </c>
      <c r="AI38" s="37">
        <v>1</v>
      </c>
      <c r="AJ38" s="37">
        <v>100</v>
      </c>
      <c r="AK38" s="37">
        <v>1</v>
      </c>
      <c r="AL38" s="32">
        <f t="shared" si="17"/>
        <v>12</v>
      </c>
      <c r="AM38" s="32">
        <f t="shared" si="18"/>
        <v>0.12</v>
      </c>
      <c r="AN38" s="32">
        <f t="shared" si="19"/>
        <v>0.12</v>
      </c>
      <c r="AO38" s="37">
        <v>1</v>
      </c>
      <c r="AP38" s="37">
        <v>100</v>
      </c>
      <c r="AQ38" s="37">
        <v>0</v>
      </c>
      <c r="AR38" s="32">
        <f t="shared" si="20"/>
        <v>5</v>
      </c>
      <c r="AS38" s="32">
        <f t="shared" si="21"/>
        <v>0</v>
      </c>
      <c r="AT38" s="32">
        <f t="shared" si="22"/>
        <v>0</v>
      </c>
      <c r="AU38" s="37">
        <v>1</v>
      </c>
      <c r="AV38" s="37">
        <v>100</v>
      </c>
      <c r="AW38" s="37">
        <v>1</v>
      </c>
      <c r="AX38" s="32">
        <f t="shared" si="23"/>
        <v>5</v>
      </c>
      <c r="AY38" s="32">
        <f t="shared" si="24"/>
        <v>0.05</v>
      </c>
      <c r="AZ38" s="32">
        <f t="shared" si="25"/>
        <v>0.05</v>
      </c>
      <c r="BA38" s="32">
        <f t="shared" si="26"/>
        <v>2.8</v>
      </c>
      <c r="BB38" s="32">
        <f t="shared" si="27"/>
        <v>3.8</v>
      </c>
      <c r="BC38" s="32">
        <f t="shared" si="28"/>
        <v>2.8</v>
      </c>
      <c r="BD38" s="32">
        <f t="shared" si="29"/>
        <v>3.8</v>
      </c>
      <c r="BE38" s="32">
        <f t="shared" si="30"/>
        <v>2.4</v>
      </c>
      <c r="BF38" s="32">
        <f t="shared" si="31"/>
        <v>2.4</v>
      </c>
      <c r="BG38" s="32">
        <f t="shared" si="32"/>
        <v>1</v>
      </c>
      <c r="BH38" s="32">
        <f t="shared" si="33"/>
        <v>1</v>
      </c>
      <c r="BI38" s="32">
        <f t="shared" si="34"/>
        <v>20</v>
      </c>
    </row>
    <row r="39" spans="1:61" ht="25.5" x14ac:dyDescent="0.2">
      <c r="A39" s="1" t="s">
        <v>76</v>
      </c>
      <c r="B39" s="30" t="s">
        <v>57</v>
      </c>
      <c r="C39" s="38">
        <f t="shared" si="0"/>
        <v>0.65756199999999998</v>
      </c>
      <c r="D39" s="32">
        <f t="shared" si="1"/>
        <v>1</v>
      </c>
      <c r="E39" s="37">
        <v>1</v>
      </c>
      <c r="F39" s="37">
        <v>0</v>
      </c>
      <c r="G39" s="37">
        <v>1</v>
      </c>
      <c r="H39" s="32">
        <f t="shared" si="2"/>
        <v>14</v>
      </c>
      <c r="I39" s="32">
        <f t="shared" si="3"/>
        <v>0.14000000000000001</v>
      </c>
      <c r="J39" s="32">
        <f t="shared" si="4"/>
        <v>0.14000000000000001</v>
      </c>
      <c r="K39" s="37">
        <v>1</v>
      </c>
      <c r="L39" s="37">
        <v>100</v>
      </c>
      <c r="M39" s="37">
        <v>1</v>
      </c>
      <c r="N39" s="32">
        <f t="shared" si="5"/>
        <v>19</v>
      </c>
      <c r="O39" s="32">
        <f t="shared" si="6"/>
        <v>0.19</v>
      </c>
      <c r="P39" s="32">
        <f t="shared" si="7"/>
        <v>0.19</v>
      </c>
      <c r="Q39" s="37">
        <v>1</v>
      </c>
      <c r="R39" s="37">
        <v>1.8308</v>
      </c>
      <c r="S39" s="37">
        <v>1.83E-2</v>
      </c>
      <c r="T39" s="32">
        <f t="shared" si="8"/>
        <v>14</v>
      </c>
      <c r="U39" s="32">
        <f t="shared" si="9"/>
        <v>2.562E-3</v>
      </c>
      <c r="V39" s="32">
        <f t="shared" si="10"/>
        <v>2.562E-3</v>
      </c>
      <c r="W39" s="37">
        <v>1</v>
      </c>
      <c r="X39" s="37">
        <v>50</v>
      </c>
      <c r="Y39" s="37">
        <v>0.5</v>
      </c>
      <c r="Z39" s="32">
        <f t="shared" si="11"/>
        <v>19</v>
      </c>
      <c r="AA39" s="32">
        <f t="shared" si="12"/>
        <v>9.5000000000000001E-2</v>
      </c>
      <c r="AB39" s="32">
        <f t="shared" si="13"/>
        <v>9.5000000000000001E-2</v>
      </c>
      <c r="AC39" s="37">
        <v>1</v>
      </c>
      <c r="AD39" s="37">
        <v>100</v>
      </c>
      <c r="AE39" s="37">
        <v>1</v>
      </c>
      <c r="AF39" s="32">
        <f t="shared" si="14"/>
        <v>12</v>
      </c>
      <c r="AG39" s="32">
        <f t="shared" si="15"/>
        <v>0.12</v>
      </c>
      <c r="AH39" s="32">
        <f t="shared" si="16"/>
        <v>0.12</v>
      </c>
      <c r="AI39" s="37">
        <v>1</v>
      </c>
      <c r="AJ39" s="37">
        <v>50</v>
      </c>
      <c r="AK39" s="37">
        <v>0.5</v>
      </c>
      <c r="AL39" s="32">
        <f t="shared" si="17"/>
        <v>12</v>
      </c>
      <c r="AM39" s="32">
        <f t="shared" si="18"/>
        <v>0.06</v>
      </c>
      <c r="AN39" s="32">
        <f t="shared" si="19"/>
        <v>0.06</v>
      </c>
      <c r="AO39" s="37">
        <v>1</v>
      </c>
      <c r="AP39" s="37">
        <v>100</v>
      </c>
      <c r="AQ39" s="37">
        <v>0</v>
      </c>
      <c r="AR39" s="32">
        <f t="shared" si="20"/>
        <v>5</v>
      </c>
      <c r="AS39" s="32">
        <f t="shared" si="21"/>
        <v>0</v>
      </c>
      <c r="AT39" s="32">
        <f t="shared" si="22"/>
        <v>0</v>
      </c>
      <c r="AU39" s="37">
        <v>1</v>
      </c>
      <c r="AV39" s="37">
        <v>100</v>
      </c>
      <c r="AW39" s="37">
        <v>1</v>
      </c>
      <c r="AX39" s="32">
        <f t="shared" si="23"/>
        <v>5</v>
      </c>
      <c r="AY39" s="32">
        <f t="shared" si="24"/>
        <v>0.05</v>
      </c>
      <c r="AZ39" s="32">
        <f t="shared" si="25"/>
        <v>0.05</v>
      </c>
      <c r="BA39" s="32">
        <f t="shared" si="26"/>
        <v>2.8</v>
      </c>
      <c r="BB39" s="32">
        <f t="shared" si="27"/>
        <v>3.8</v>
      </c>
      <c r="BC39" s="32">
        <f t="shared" si="28"/>
        <v>2.8</v>
      </c>
      <c r="BD39" s="32">
        <f t="shared" si="29"/>
        <v>3.8</v>
      </c>
      <c r="BE39" s="32">
        <f t="shared" si="30"/>
        <v>2.4</v>
      </c>
      <c r="BF39" s="32">
        <f t="shared" si="31"/>
        <v>2.4</v>
      </c>
      <c r="BG39" s="32">
        <f t="shared" si="32"/>
        <v>1</v>
      </c>
      <c r="BH39" s="32">
        <f t="shared" si="33"/>
        <v>1</v>
      </c>
      <c r="BI39" s="32">
        <f t="shared" si="34"/>
        <v>20</v>
      </c>
    </row>
    <row r="40" spans="1:61" ht="25.5" x14ac:dyDescent="0.2">
      <c r="A40" s="1" t="s">
        <v>77</v>
      </c>
      <c r="B40" s="30" t="s">
        <v>123</v>
      </c>
      <c r="C40" s="38">
        <f t="shared" si="0"/>
        <v>0.92946100000000009</v>
      </c>
      <c r="D40" s="32">
        <f t="shared" si="1"/>
        <v>1</v>
      </c>
      <c r="E40" s="37">
        <v>1</v>
      </c>
      <c r="F40" s="37">
        <v>0</v>
      </c>
      <c r="G40" s="37">
        <v>1</v>
      </c>
      <c r="H40" s="32">
        <f t="shared" si="2"/>
        <v>14</v>
      </c>
      <c r="I40" s="32">
        <f t="shared" si="3"/>
        <v>0.14000000000000001</v>
      </c>
      <c r="J40" s="32">
        <f t="shared" si="4"/>
        <v>0.14000000000000001</v>
      </c>
      <c r="K40" s="37">
        <v>1</v>
      </c>
      <c r="L40" s="37">
        <v>89.1892</v>
      </c>
      <c r="M40" s="37">
        <v>0.89190000000000003</v>
      </c>
      <c r="N40" s="32">
        <f t="shared" si="5"/>
        <v>19</v>
      </c>
      <c r="O40" s="32">
        <f t="shared" si="6"/>
        <v>0.169461</v>
      </c>
      <c r="P40" s="32">
        <f t="shared" si="7"/>
        <v>0.169461</v>
      </c>
      <c r="Q40" s="37">
        <v>1</v>
      </c>
      <c r="R40" s="37">
        <v>98.895799999999994</v>
      </c>
      <c r="S40" s="37">
        <v>1</v>
      </c>
      <c r="T40" s="32">
        <f t="shared" si="8"/>
        <v>14</v>
      </c>
      <c r="U40" s="32">
        <f t="shared" si="9"/>
        <v>0.14000000000000001</v>
      </c>
      <c r="V40" s="32">
        <f t="shared" si="10"/>
        <v>0.14000000000000001</v>
      </c>
      <c r="W40" s="37">
        <v>1</v>
      </c>
      <c r="X40" s="37">
        <v>100</v>
      </c>
      <c r="Y40" s="37">
        <v>1</v>
      </c>
      <c r="Z40" s="32">
        <f t="shared" si="11"/>
        <v>19</v>
      </c>
      <c r="AA40" s="32">
        <f t="shared" si="12"/>
        <v>0.19</v>
      </c>
      <c r="AB40" s="32">
        <f t="shared" si="13"/>
        <v>0.19</v>
      </c>
      <c r="AC40" s="37">
        <v>1</v>
      </c>
      <c r="AD40" s="37">
        <v>100</v>
      </c>
      <c r="AE40" s="37">
        <v>1</v>
      </c>
      <c r="AF40" s="32">
        <f t="shared" si="14"/>
        <v>12</v>
      </c>
      <c r="AG40" s="32">
        <f t="shared" si="15"/>
        <v>0.12</v>
      </c>
      <c r="AH40" s="32">
        <f t="shared" si="16"/>
        <v>0.12</v>
      </c>
      <c r="AI40" s="37">
        <v>1</v>
      </c>
      <c r="AJ40" s="37">
        <v>100</v>
      </c>
      <c r="AK40" s="37">
        <v>1</v>
      </c>
      <c r="AL40" s="32">
        <f t="shared" si="17"/>
        <v>12</v>
      </c>
      <c r="AM40" s="32">
        <f t="shared" si="18"/>
        <v>0.12</v>
      </c>
      <c r="AN40" s="32">
        <f t="shared" si="19"/>
        <v>0.12</v>
      </c>
      <c r="AO40" s="37">
        <v>1</v>
      </c>
      <c r="AP40" s="37">
        <v>100</v>
      </c>
      <c r="AQ40" s="37">
        <v>0</v>
      </c>
      <c r="AR40" s="32">
        <f t="shared" si="20"/>
        <v>5</v>
      </c>
      <c r="AS40" s="32">
        <f t="shared" si="21"/>
        <v>0</v>
      </c>
      <c r="AT40" s="32">
        <f t="shared" si="22"/>
        <v>0</v>
      </c>
      <c r="AU40" s="37">
        <v>1</v>
      </c>
      <c r="AV40" s="37">
        <v>100</v>
      </c>
      <c r="AW40" s="37">
        <v>1</v>
      </c>
      <c r="AX40" s="32">
        <f t="shared" si="23"/>
        <v>5</v>
      </c>
      <c r="AY40" s="32">
        <f t="shared" si="24"/>
        <v>0.05</v>
      </c>
      <c r="AZ40" s="32">
        <f t="shared" si="25"/>
        <v>0.05</v>
      </c>
      <c r="BA40" s="32">
        <f t="shared" si="26"/>
        <v>2.8</v>
      </c>
      <c r="BB40" s="32">
        <f t="shared" si="27"/>
        <v>3.8</v>
      </c>
      <c r="BC40" s="32">
        <f t="shared" si="28"/>
        <v>2.8</v>
      </c>
      <c r="BD40" s="32">
        <f t="shared" si="29"/>
        <v>3.8</v>
      </c>
      <c r="BE40" s="32">
        <f t="shared" si="30"/>
        <v>2.4</v>
      </c>
      <c r="BF40" s="32">
        <f t="shared" si="31"/>
        <v>2.4</v>
      </c>
      <c r="BG40" s="32">
        <f t="shared" si="32"/>
        <v>1</v>
      </c>
      <c r="BH40" s="32">
        <f t="shared" si="33"/>
        <v>1</v>
      </c>
      <c r="BI40" s="32">
        <f t="shared" si="34"/>
        <v>20</v>
      </c>
    </row>
    <row r="41" spans="1:61" ht="25.5" x14ac:dyDescent="0.2">
      <c r="A41" s="1" t="s">
        <v>78</v>
      </c>
      <c r="B41" s="30" t="s">
        <v>58</v>
      </c>
      <c r="C41" s="38">
        <f t="shared" si="0"/>
        <v>0.95000000000000007</v>
      </c>
      <c r="D41" s="32">
        <f t="shared" si="1"/>
        <v>1</v>
      </c>
      <c r="E41" s="37">
        <v>1</v>
      </c>
      <c r="F41" s="37">
        <v>0</v>
      </c>
      <c r="G41" s="37">
        <v>1</v>
      </c>
      <c r="H41" s="32">
        <f t="shared" si="2"/>
        <v>14</v>
      </c>
      <c r="I41" s="32">
        <f t="shared" si="3"/>
        <v>0.14000000000000001</v>
      </c>
      <c r="J41" s="32">
        <f t="shared" si="4"/>
        <v>0.14000000000000001</v>
      </c>
      <c r="K41" s="37">
        <v>1</v>
      </c>
      <c r="L41" s="37">
        <v>100</v>
      </c>
      <c r="M41" s="37">
        <v>1</v>
      </c>
      <c r="N41" s="32">
        <f t="shared" si="5"/>
        <v>19</v>
      </c>
      <c r="O41" s="32">
        <f t="shared" si="6"/>
        <v>0.19</v>
      </c>
      <c r="P41" s="32">
        <f t="shared" si="7"/>
        <v>0.19</v>
      </c>
      <c r="Q41" s="37">
        <v>1</v>
      </c>
      <c r="R41" s="37">
        <v>95.176100000000005</v>
      </c>
      <c r="S41" s="37">
        <v>1</v>
      </c>
      <c r="T41" s="32">
        <f t="shared" si="8"/>
        <v>14</v>
      </c>
      <c r="U41" s="32">
        <f t="shared" si="9"/>
        <v>0.14000000000000001</v>
      </c>
      <c r="V41" s="32">
        <f t="shared" si="10"/>
        <v>0.14000000000000001</v>
      </c>
      <c r="W41" s="37">
        <v>1</v>
      </c>
      <c r="X41" s="37">
        <v>100</v>
      </c>
      <c r="Y41" s="37">
        <v>1</v>
      </c>
      <c r="Z41" s="32">
        <f t="shared" si="11"/>
        <v>19</v>
      </c>
      <c r="AA41" s="32">
        <f t="shared" si="12"/>
        <v>0.19</v>
      </c>
      <c r="AB41" s="32">
        <f t="shared" si="13"/>
        <v>0.19</v>
      </c>
      <c r="AC41" s="37">
        <v>1</v>
      </c>
      <c r="AD41" s="37">
        <v>100</v>
      </c>
      <c r="AE41" s="37">
        <v>1</v>
      </c>
      <c r="AF41" s="32">
        <f t="shared" si="14"/>
        <v>12</v>
      </c>
      <c r="AG41" s="32">
        <f t="shared" si="15"/>
        <v>0.12</v>
      </c>
      <c r="AH41" s="32">
        <f t="shared" si="16"/>
        <v>0.12</v>
      </c>
      <c r="AI41" s="37">
        <v>1</v>
      </c>
      <c r="AJ41" s="37">
        <v>100</v>
      </c>
      <c r="AK41" s="37">
        <v>1</v>
      </c>
      <c r="AL41" s="32">
        <f t="shared" si="17"/>
        <v>12</v>
      </c>
      <c r="AM41" s="32">
        <f t="shared" si="18"/>
        <v>0.12</v>
      </c>
      <c r="AN41" s="32">
        <f t="shared" si="19"/>
        <v>0.12</v>
      </c>
      <c r="AO41" s="37">
        <v>1</v>
      </c>
      <c r="AP41" s="37">
        <v>100</v>
      </c>
      <c r="AQ41" s="37">
        <v>0</v>
      </c>
      <c r="AR41" s="32">
        <f t="shared" si="20"/>
        <v>5</v>
      </c>
      <c r="AS41" s="32">
        <f t="shared" si="21"/>
        <v>0</v>
      </c>
      <c r="AT41" s="32">
        <f t="shared" si="22"/>
        <v>0</v>
      </c>
      <c r="AU41" s="37">
        <v>1</v>
      </c>
      <c r="AV41" s="37">
        <v>100</v>
      </c>
      <c r="AW41" s="37">
        <v>1</v>
      </c>
      <c r="AX41" s="32">
        <f t="shared" si="23"/>
        <v>5</v>
      </c>
      <c r="AY41" s="32">
        <f t="shared" si="24"/>
        <v>0.05</v>
      </c>
      <c r="AZ41" s="32">
        <f t="shared" si="25"/>
        <v>0.05</v>
      </c>
      <c r="BA41" s="32">
        <f t="shared" si="26"/>
        <v>2.8</v>
      </c>
      <c r="BB41" s="32">
        <f t="shared" si="27"/>
        <v>3.8</v>
      </c>
      <c r="BC41" s="32">
        <f t="shared" si="28"/>
        <v>2.8</v>
      </c>
      <c r="BD41" s="32">
        <f t="shared" si="29"/>
        <v>3.8</v>
      </c>
      <c r="BE41" s="32">
        <f t="shared" si="30"/>
        <v>2.4</v>
      </c>
      <c r="BF41" s="32">
        <f t="shared" si="31"/>
        <v>2.4</v>
      </c>
      <c r="BG41" s="32">
        <f t="shared" si="32"/>
        <v>1</v>
      </c>
      <c r="BH41" s="32">
        <f t="shared" si="33"/>
        <v>1</v>
      </c>
      <c r="BI41" s="32">
        <f t="shared" si="34"/>
        <v>20</v>
      </c>
    </row>
    <row r="42" spans="1:61" ht="25.5" x14ac:dyDescent="0.2">
      <c r="A42" s="1" t="s">
        <v>125</v>
      </c>
      <c r="B42" s="30" t="s">
        <v>124</v>
      </c>
      <c r="C42" s="38">
        <f t="shared" si="0"/>
        <v>0.95000000000000007</v>
      </c>
      <c r="D42" s="32">
        <f t="shared" si="1"/>
        <v>1</v>
      </c>
      <c r="E42" s="37">
        <v>1</v>
      </c>
      <c r="F42" s="37">
        <v>0</v>
      </c>
      <c r="G42" s="37">
        <v>1</v>
      </c>
      <c r="H42" s="32">
        <f t="shared" si="2"/>
        <v>14</v>
      </c>
      <c r="I42" s="32">
        <f t="shared" si="3"/>
        <v>0.14000000000000001</v>
      </c>
      <c r="J42" s="32">
        <f t="shared" si="4"/>
        <v>0.14000000000000001</v>
      </c>
      <c r="K42" s="37">
        <v>1</v>
      </c>
      <c r="L42" s="37">
        <v>100</v>
      </c>
      <c r="M42" s="37">
        <v>1</v>
      </c>
      <c r="N42" s="32">
        <f t="shared" si="5"/>
        <v>19</v>
      </c>
      <c r="O42" s="32">
        <f t="shared" si="6"/>
        <v>0.19</v>
      </c>
      <c r="P42" s="32">
        <f t="shared" si="7"/>
        <v>0.19</v>
      </c>
      <c r="Q42" s="37">
        <v>1</v>
      </c>
      <c r="R42" s="37">
        <v>100</v>
      </c>
      <c r="S42" s="37">
        <v>1</v>
      </c>
      <c r="T42" s="32">
        <f t="shared" si="8"/>
        <v>14</v>
      </c>
      <c r="U42" s="32">
        <f t="shared" si="9"/>
        <v>0.14000000000000001</v>
      </c>
      <c r="V42" s="32">
        <f t="shared" si="10"/>
        <v>0.14000000000000001</v>
      </c>
      <c r="W42" s="37">
        <v>1</v>
      </c>
      <c r="X42" s="37">
        <v>100</v>
      </c>
      <c r="Y42" s="37">
        <v>1</v>
      </c>
      <c r="Z42" s="32">
        <f t="shared" si="11"/>
        <v>19</v>
      </c>
      <c r="AA42" s="32">
        <f t="shared" si="12"/>
        <v>0.19</v>
      </c>
      <c r="AB42" s="32">
        <f t="shared" si="13"/>
        <v>0.19</v>
      </c>
      <c r="AC42" s="37">
        <v>1</v>
      </c>
      <c r="AD42" s="37">
        <v>100</v>
      </c>
      <c r="AE42" s="37">
        <v>1</v>
      </c>
      <c r="AF42" s="32">
        <f t="shared" si="14"/>
        <v>12</v>
      </c>
      <c r="AG42" s="32">
        <f t="shared" si="15"/>
        <v>0.12</v>
      </c>
      <c r="AH42" s="32">
        <f t="shared" si="16"/>
        <v>0.12</v>
      </c>
      <c r="AI42" s="37">
        <v>1</v>
      </c>
      <c r="AJ42" s="37">
        <v>100</v>
      </c>
      <c r="AK42" s="37">
        <v>1</v>
      </c>
      <c r="AL42" s="32">
        <f t="shared" si="17"/>
        <v>12</v>
      </c>
      <c r="AM42" s="32">
        <f t="shared" si="18"/>
        <v>0.12</v>
      </c>
      <c r="AN42" s="32">
        <f t="shared" si="19"/>
        <v>0.12</v>
      </c>
      <c r="AO42" s="37">
        <v>1</v>
      </c>
      <c r="AP42" s="37">
        <v>100</v>
      </c>
      <c r="AQ42" s="37">
        <v>0</v>
      </c>
      <c r="AR42" s="32">
        <f t="shared" si="20"/>
        <v>5</v>
      </c>
      <c r="AS42" s="32">
        <f t="shared" si="21"/>
        <v>0</v>
      </c>
      <c r="AT42" s="32">
        <f t="shared" si="22"/>
        <v>0</v>
      </c>
      <c r="AU42" s="37">
        <v>1</v>
      </c>
      <c r="AV42" s="37">
        <v>100</v>
      </c>
      <c r="AW42" s="37">
        <v>1</v>
      </c>
      <c r="AX42" s="32">
        <f t="shared" si="23"/>
        <v>5</v>
      </c>
      <c r="AY42" s="32">
        <f t="shared" si="24"/>
        <v>0.05</v>
      </c>
      <c r="AZ42" s="32">
        <f t="shared" si="25"/>
        <v>0.05</v>
      </c>
      <c r="BA42" s="32">
        <f t="shared" si="26"/>
        <v>2.8</v>
      </c>
      <c r="BB42" s="32">
        <f t="shared" si="27"/>
        <v>3.8</v>
      </c>
      <c r="BC42" s="32">
        <f t="shared" si="28"/>
        <v>2.8</v>
      </c>
      <c r="BD42" s="32">
        <f t="shared" si="29"/>
        <v>3.8</v>
      </c>
      <c r="BE42" s="32">
        <f t="shared" si="30"/>
        <v>2.4</v>
      </c>
      <c r="BF42" s="32">
        <f t="shared" si="31"/>
        <v>2.4</v>
      </c>
      <c r="BG42" s="32">
        <f t="shared" si="32"/>
        <v>1</v>
      </c>
      <c r="BH42" s="32">
        <f t="shared" si="33"/>
        <v>1</v>
      </c>
      <c r="BI42" s="32">
        <f t="shared" si="34"/>
        <v>20</v>
      </c>
    </row>
  </sheetData>
  <sheetProtection algorithmName="SHA-512" hashValue="kWQ317RIJkedYBjE8B19yZ4KgBiyxnqxkfeEpRsiE61CfiqDtpZ1PKJHXEOAKvtWn75VsSmZo7mxBkk4ZmuKTg==" saltValue="gM7S01Y58YJqegFudaWf1g==" spinCount="100000" sheet="1" objects="1" scenarios="1" formatCells="0" formatColumns="0" formatRows="0" deleteColumns="0" deleteRows="0"/>
  <protectedRanges>
    <protectedRange sqref="C21:C42" name="krista_tr_46209_0_4"/>
    <protectedRange sqref="D21:D42" name="krista_tr_40531_0_0"/>
    <protectedRange sqref="H21:H42" name="krista_tf_40535_0_0"/>
    <protectedRange sqref="I21:I42" name="krista_tf_40536_0_0"/>
    <protectedRange sqref="J21:J42" name="krista_tr_40537_0_0"/>
    <protectedRange sqref="N21:N42" name="krista_tf_40541_0_0"/>
    <protectedRange sqref="O21:O42" name="krista_tf_40542_0_0"/>
    <protectedRange sqref="P21:P42" name="krista_tr_40543_0_0"/>
    <protectedRange sqref="T21:T42" name="krista_tf_40547_0_0"/>
    <protectedRange sqref="U21:U42" name="krista_tf_40548_0_0"/>
    <protectedRange sqref="V21:V42" name="krista_tr_40549_0_0"/>
    <protectedRange sqref="Z21:Z42" name="krista_tf_40553_0_0"/>
    <protectedRange sqref="AA21:AA42" name="krista_tf_40554_0_0"/>
    <protectedRange sqref="AB21:AB42" name="krista_tr_40555_0_0"/>
    <protectedRange sqref="AF21:AF42" name="krista_tf_40559_0_0"/>
    <protectedRange sqref="AG21:AG42" name="krista_tf_40560_0_0"/>
    <protectedRange sqref="AH21:AH42" name="krista_tr_40561_0_0"/>
    <protectedRange sqref="AL21:AL42" name="krista_tf_40565_0_0"/>
    <protectedRange sqref="AM21:AM42" name="krista_tf_40566_0_0"/>
    <protectedRange sqref="AN21:AN42" name="krista_tr_40567_0_0"/>
    <protectedRange sqref="AR21:AR42" name="krista_tf_40571_0_0"/>
    <protectedRange sqref="AS21:AS42" name="krista_tf_40572_0_0"/>
    <protectedRange sqref="AT21:AT42" name="krista_tr_40573_0_0"/>
    <protectedRange sqref="AX21:AX42" name="krista_tf_40577_0_0"/>
    <protectedRange sqref="AY21:AY42" name="krista_tf_40578_0_0"/>
    <protectedRange sqref="AZ21:AZ42" name="krista_tr_40579_0_0"/>
    <protectedRange sqref="BA21:BA42" name="krista_tf_40580_0_0"/>
    <protectedRange sqref="BB21:BB42" name="krista_tf_40581_0_0"/>
    <protectedRange sqref="BC21:BC42" name="krista_tf_40582_0_0"/>
    <protectedRange sqref="BD21:BD42" name="krista_tf_40583_0_0"/>
    <protectedRange sqref="BE21:BE42" name="krista_tf_40584_0_0"/>
    <protectedRange sqref="BF21:BF42" name="krista_tf_40585_0_0"/>
    <protectedRange sqref="BG21:BG42" name="krista_tf_40586_0_0"/>
    <protectedRange sqref="BH21:BH42" name="krista_tf_40587_0_0"/>
    <protectedRange sqref="BI21:BI42" name="krista_tf_40588_0_0"/>
  </protectedRanges>
  <mergeCells count="22">
    <mergeCell ref="B12:H12"/>
    <mergeCell ref="A1:E1"/>
    <mergeCell ref="B8:H8"/>
    <mergeCell ref="B9:H9"/>
    <mergeCell ref="B10:H10"/>
    <mergeCell ref="B11:H11"/>
    <mergeCell ref="B13:H13"/>
    <mergeCell ref="B14:H14"/>
    <mergeCell ref="B15:H15"/>
    <mergeCell ref="A19:A20"/>
    <mergeCell ref="B19:B20"/>
    <mergeCell ref="C19:C20"/>
    <mergeCell ref="D19:D20"/>
    <mergeCell ref="E19:J19"/>
    <mergeCell ref="BA19:BI19"/>
    <mergeCell ref="K19:P19"/>
    <mergeCell ref="W19:AB19"/>
    <mergeCell ref="AC19:AH19"/>
    <mergeCell ref="Q19:V19"/>
    <mergeCell ref="AI19:AN19"/>
    <mergeCell ref="AO19:AT19"/>
    <mergeCell ref="AU19:AZ19"/>
  </mergeCells>
  <conditionalFormatting sqref="A8:A15">
    <cfRule type="expression" dxfId="2" priority="2" stopIfTrue="1">
      <formula>"(сумм(A8:F12)&lt;&gt;100"</formula>
    </cfRule>
  </conditionalFormatting>
  <conditionalFormatting sqref="A8:A15">
    <cfRule type="expression" dxfId="1" priority="1" stopIfTrue="1">
      <formula>"(сумм(A8:F12)&lt;&gt;100"</formula>
    </cfRule>
  </conditionalFormatting>
  <pageMargins left="0.25" right="0.25" top="0.75" bottom="0.75" header="0.3" footer="0.3"/>
  <pageSetup paperSize="8" scale="67" fitToWidth="0" orientation="landscape" r:id="rId1"/>
  <headerFooter alignWithMargins="0"/>
  <colBreaks count="2" manualBreakCount="2">
    <brk id="27" max="50" man="1"/>
    <brk id="58" max="50" man="1"/>
  </colBreaks>
  <customProperties>
    <customPr name="40591" r:id="rId2"/>
    <customPr name="40592" r:id="rId3"/>
    <customPr name="40593" r:id="rId4"/>
    <customPr name="40594" r:id="rId5"/>
    <customPr name="40595" r:id="rId6"/>
    <customPr name="40596" r:id="rId7"/>
    <customPr name="40598" r:id="rId8"/>
    <customPr name="40599" r:id="rId9"/>
    <customPr name="40600" r:id="rId10"/>
    <customPr name="krista_fm_columnsmarkup" r:id="rId11"/>
    <customPr name="krista_fm_consts" r:id="rId12"/>
    <customPr name="krista_fm_Events" r:id="rId13"/>
    <customPr name="krista_fm_metadataXML" r:id="rId14"/>
    <customPr name="krista_fm_rowsaxis" r:id="rId15"/>
    <customPr name="krista_fm_rowsmarkup" r:id="rId16"/>
    <customPr name="krista_SheetHistory" r:id="rId17"/>
    <customPr name="p14" r:id="rId18"/>
    <customPr name="p15" r:id="rId19"/>
    <customPr name="p16" r:id="rId20"/>
  </customProperties>
  <legacyDrawing r:id="rId2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7">
    <tabColor indexed="48"/>
    <pageSetUpPr fitToPage="1"/>
  </sheetPr>
  <dimension ref="A1:Z36"/>
  <sheetViews>
    <sheetView view="pageBreakPreview" topLeftCell="A7" zoomScale="85" zoomScaleSheetLayoutView="85" workbookViewId="0">
      <selection activeCell="C36" sqref="C36"/>
    </sheetView>
  </sheetViews>
  <sheetFormatPr defaultRowHeight="12.75" x14ac:dyDescent="0.2"/>
  <cols>
    <col min="1" max="1" width="6.28515625" customWidth="1"/>
    <col min="2" max="2" width="76.85546875" customWidth="1"/>
    <col min="3" max="3" width="11.85546875" customWidth="1"/>
    <col min="4" max="4" width="14.5703125" customWidth="1"/>
    <col min="5" max="5" width="12.5703125" customWidth="1"/>
    <col min="6" max="6" width="12.28515625" customWidth="1"/>
    <col min="7" max="7" width="12.42578125" customWidth="1"/>
    <col min="8" max="8" width="11.85546875" customWidth="1"/>
    <col min="9" max="9" width="12.140625" customWidth="1"/>
    <col min="10" max="10" width="12.7109375" bestFit="1" customWidth="1"/>
    <col min="11" max="11" width="12.85546875" customWidth="1"/>
    <col min="12" max="13" width="12.42578125" customWidth="1"/>
    <col min="14" max="14" width="13.85546875" customWidth="1"/>
    <col min="15" max="15" width="13.7109375" customWidth="1"/>
    <col min="16" max="16" width="12.7109375" customWidth="1"/>
    <col min="17" max="17" width="17" hidden="1" customWidth="1"/>
    <col min="18" max="18" width="12.140625" style="17" hidden="1" customWidth="1"/>
    <col min="19" max="19" width="14.5703125" style="17" hidden="1" customWidth="1"/>
    <col min="20" max="20" width="13.85546875" style="17" customWidth="1"/>
    <col min="21" max="21" width="10.85546875" style="17" customWidth="1"/>
    <col min="22" max="22" width="13" style="17" customWidth="1"/>
    <col min="23" max="23" width="19" hidden="1" customWidth="1"/>
    <col min="24" max="25" width="5.7109375" hidden="1" customWidth="1"/>
    <col min="26" max="26" width="12.85546875" hidden="1" customWidth="1"/>
    <col min="27" max="34" width="27.42578125" customWidth="1"/>
    <col min="35" max="35" width="60.85546875" customWidth="1"/>
    <col min="36" max="41" width="27.42578125" customWidth="1"/>
    <col min="42" max="44" width="31.28515625" customWidth="1"/>
    <col min="45" max="45" width="27.42578125" customWidth="1"/>
    <col min="46" max="48" width="34.28515625" customWidth="1"/>
    <col min="49" max="52" width="27.42578125" customWidth="1"/>
    <col min="53" max="53" width="39.42578125" customWidth="1"/>
    <col min="54" max="54" width="41.28515625" customWidth="1"/>
    <col min="55" max="66" width="27.42578125" customWidth="1"/>
    <col min="69" max="69" width="10.28515625" bestFit="1" customWidth="1"/>
    <col min="72" max="72" width="10.28515625" bestFit="1" customWidth="1"/>
    <col min="75" max="75" width="10.28515625" bestFit="1" customWidth="1"/>
    <col min="78" max="78" width="10.28515625" bestFit="1" customWidth="1"/>
    <col min="81" max="81" width="10.28515625" bestFit="1" customWidth="1"/>
    <col min="84" max="84" width="10.28515625" bestFit="1" customWidth="1"/>
    <col min="87" max="87" width="10.28515625" bestFit="1" customWidth="1"/>
    <col min="90" max="90" width="10.28515625" bestFit="1" customWidth="1"/>
    <col min="93" max="93" width="10.28515625" bestFit="1" customWidth="1"/>
    <col min="96" max="96" width="10.28515625" bestFit="1" customWidth="1"/>
    <col min="99" max="99" width="10.28515625" bestFit="1" customWidth="1"/>
    <col min="102" max="102" width="10.28515625" bestFit="1" customWidth="1"/>
    <col min="105" max="105" width="10.28515625" bestFit="1" customWidth="1"/>
    <col min="108" max="108" width="10.28515625" bestFit="1" customWidth="1"/>
    <col min="111" max="111" width="10.28515625" bestFit="1" customWidth="1"/>
    <col min="114" max="114" width="10.28515625" bestFit="1" customWidth="1"/>
    <col min="117" max="117" width="10.28515625" bestFit="1" customWidth="1"/>
    <col min="120" max="120" width="10.28515625" bestFit="1" customWidth="1"/>
    <col min="123" max="123" width="10.28515625" bestFit="1" customWidth="1"/>
    <col min="126" max="126" width="10.28515625" bestFit="1" customWidth="1"/>
    <col min="129" max="129" width="10.28515625" bestFit="1" customWidth="1"/>
    <col min="132" max="132" width="10.28515625" bestFit="1" customWidth="1"/>
    <col min="135" max="135" width="10.28515625" bestFit="1" customWidth="1"/>
    <col min="138" max="138" width="10.28515625" bestFit="1" customWidth="1"/>
    <col min="141" max="141" width="10.28515625" bestFit="1" customWidth="1"/>
    <col min="144" max="144" width="10.28515625" bestFit="1" customWidth="1"/>
    <col min="147" max="147" width="10.28515625" bestFit="1" customWidth="1"/>
    <col min="150" max="150" width="10.28515625" bestFit="1" customWidth="1"/>
    <col min="153" max="153" width="10.28515625" bestFit="1" customWidth="1"/>
    <col min="156" max="156" width="10.28515625" bestFit="1" customWidth="1"/>
    <col min="159" max="159" width="10.28515625" bestFit="1" customWidth="1"/>
    <col min="162" max="162" width="10.28515625" bestFit="1" customWidth="1"/>
    <col min="165" max="165" width="10.28515625" bestFit="1" customWidth="1"/>
    <col min="168" max="168" width="10.28515625" bestFit="1" customWidth="1"/>
    <col min="171" max="171" width="10.28515625" bestFit="1" customWidth="1"/>
    <col min="174" max="174" width="10.28515625" bestFit="1" customWidth="1"/>
    <col min="177" max="177" width="10.28515625" bestFit="1" customWidth="1"/>
    <col min="180" max="180" width="10.28515625" bestFit="1" customWidth="1"/>
    <col min="183" max="183" width="10.28515625" bestFit="1" customWidth="1"/>
    <col min="186" max="186" width="10.28515625" bestFit="1" customWidth="1"/>
    <col min="189" max="189" width="10.28515625" bestFit="1" customWidth="1"/>
    <col min="192" max="192" width="10.28515625" bestFit="1" customWidth="1"/>
    <col min="195" max="195" width="10.28515625" bestFit="1" customWidth="1"/>
    <col min="198" max="198" width="10.28515625" bestFit="1" customWidth="1"/>
    <col min="201" max="201" width="10.28515625" bestFit="1" customWidth="1"/>
    <col min="204" max="204" width="10.28515625" bestFit="1" customWidth="1"/>
    <col min="207" max="207" width="10.28515625" bestFit="1" customWidth="1"/>
  </cols>
  <sheetData>
    <row r="1" spans="1:26" ht="16.5" customHeight="1" x14ac:dyDescent="0.25">
      <c r="A1" s="56" t="s">
        <v>0</v>
      </c>
      <c r="B1" s="57"/>
      <c r="C1" s="57"/>
      <c r="D1" s="57"/>
      <c r="E1" s="57"/>
      <c r="F1" s="57"/>
      <c r="G1" s="57"/>
      <c r="H1" s="57"/>
      <c r="Q1" s="22"/>
      <c r="R1" s="22"/>
      <c r="S1" s="22"/>
      <c r="T1" s="22"/>
      <c r="U1" s="22"/>
      <c r="V1" s="22"/>
    </row>
    <row r="2" spans="1:26" ht="12.75" customHeight="1" x14ac:dyDescent="0.2">
      <c r="Q2" s="22"/>
      <c r="R2" s="22"/>
      <c r="S2" s="22"/>
      <c r="T2" s="22"/>
      <c r="U2" s="22"/>
      <c r="V2" s="22"/>
    </row>
    <row r="3" spans="1:26" ht="23.25" customHeight="1" x14ac:dyDescent="0.2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Q3" s="22"/>
      <c r="R3" s="22"/>
      <c r="S3" s="22"/>
      <c r="T3" s="22"/>
      <c r="U3" s="22"/>
      <c r="V3" s="22"/>
    </row>
    <row r="4" spans="1:26" ht="15.75" customHeight="1" x14ac:dyDescent="0.2">
      <c r="A4" s="2" t="s">
        <v>21</v>
      </c>
      <c r="B4" s="2"/>
      <c r="C4" s="2"/>
      <c r="D4" s="2"/>
      <c r="E4" s="2"/>
      <c r="F4" s="2"/>
      <c r="G4" s="2"/>
      <c r="H4" s="2"/>
      <c r="I4" s="2"/>
      <c r="J4" s="2"/>
      <c r="Q4" s="22"/>
      <c r="R4" s="22"/>
      <c r="S4" s="22"/>
      <c r="T4" s="22"/>
      <c r="U4" s="22"/>
      <c r="V4" s="22"/>
    </row>
    <row r="5" spans="1:26" ht="15.75" customHeight="1" x14ac:dyDescent="0.2">
      <c r="A5" s="2" t="s">
        <v>17</v>
      </c>
      <c r="B5" s="2"/>
      <c r="C5" s="2"/>
      <c r="D5" s="2"/>
      <c r="E5" s="2"/>
      <c r="F5" s="2"/>
      <c r="G5" s="2"/>
      <c r="H5" s="2"/>
      <c r="I5" s="2"/>
      <c r="J5" s="2"/>
      <c r="Q5" s="22"/>
      <c r="R5" s="22"/>
      <c r="S5" s="22"/>
      <c r="T5" s="22"/>
      <c r="U5" s="22"/>
      <c r="V5" s="22"/>
    </row>
    <row r="6" spans="1:26" ht="27" customHeight="1" x14ac:dyDescent="0.2">
      <c r="A6" s="2" t="s">
        <v>12</v>
      </c>
      <c r="B6" s="2"/>
      <c r="C6" s="2"/>
      <c r="D6" s="2"/>
      <c r="E6" s="2"/>
      <c r="F6" s="2"/>
      <c r="G6" s="2"/>
      <c r="H6" s="2"/>
      <c r="I6" s="2"/>
      <c r="J6" s="2"/>
      <c r="Q6" s="22"/>
      <c r="R6" s="22"/>
      <c r="S6" s="22"/>
      <c r="T6" s="22"/>
      <c r="U6" s="22"/>
      <c r="V6" s="22"/>
    </row>
    <row r="7" spans="1:26" ht="25.5" customHeight="1" thickBot="1" x14ac:dyDescent="0.25">
      <c r="A7" s="5" t="s">
        <v>15</v>
      </c>
      <c r="B7" s="4"/>
      <c r="C7" s="4"/>
      <c r="D7" s="4"/>
      <c r="E7" s="4"/>
      <c r="F7" s="4"/>
      <c r="G7" s="4"/>
      <c r="H7" s="4"/>
      <c r="I7" s="4"/>
      <c r="J7" s="4"/>
      <c r="Q7" s="22"/>
      <c r="R7" s="22"/>
      <c r="S7" s="22"/>
      <c r="T7" s="22"/>
      <c r="U7" s="22"/>
      <c r="V7" s="22"/>
    </row>
    <row r="8" spans="1:26" ht="23.25" customHeight="1" thickBot="1" x14ac:dyDescent="0.25">
      <c r="A8" s="6">
        <v>50</v>
      </c>
      <c r="B8" s="4" t="s">
        <v>103</v>
      </c>
      <c r="C8" s="4"/>
      <c r="D8" s="4"/>
      <c r="E8" s="4"/>
      <c r="F8" s="4"/>
      <c r="G8" s="4"/>
      <c r="H8" s="4"/>
      <c r="I8" s="4"/>
      <c r="J8" s="4"/>
      <c r="Q8" s="22"/>
      <c r="R8" s="22"/>
      <c r="S8" s="22"/>
      <c r="T8" s="22"/>
      <c r="U8" s="22"/>
      <c r="V8" s="22"/>
    </row>
    <row r="9" spans="1:26" ht="29.25" customHeight="1" thickBot="1" x14ac:dyDescent="0.25">
      <c r="A9" s="6">
        <v>50</v>
      </c>
      <c r="B9" s="4" t="s">
        <v>104</v>
      </c>
      <c r="C9" s="4"/>
      <c r="D9" s="4"/>
      <c r="E9" s="4"/>
      <c r="F9" s="4"/>
      <c r="G9" s="4"/>
      <c r="H9" s="4"/>
      <c r="I9" s="4"/>
      <c r="J9" s="4"/>
      <c r="Q9" s="22"/>
      <c r="R9" s="22"/>
      <c r="S9" s="22"/>
      <c r="T9" s="22"/>
      <c r="U9" s="22"/>
      <c r="V9" s="22"/>
    </row>
    <row r="10" spans="1:26" ht="12.75" customHeight="1" thickBot="1" x14ac:dyDescent="0.25">
      <c r="Q10" s="22"/>
      <c r="R10" s="22"/>
      <c r="S10" s="22"/>
      <c r="T10" s="22"/>
      <c r="U10" s="22"/>
      <c r="V10" s="22"/>
    </row>
    <row r="11" spans="1:26" ht="26.25" customHeight="1" thickBot="1" x14ac:dyDescent="0.25">
      <c r="A11" s="80" t="s">
        <v>14</v>
      </c>
      <c r="B11" s="82" t="s">
        <v>13</v>
      </c>
      <c r="C11" s="82" t="s">
        <v>18</v>
      </c>
      <c r="D11" s="82" t="s">
        <v>111</v>
      </c>
      <c r="E11" s="84" t="s">
        <v>105</v>
      </c>
      <c r="F11" s="84"/>
      <c r="G11" s="84"/>
      <c r="H11" s="84"/>
      <c r="I11" s="84"/>
      <c r="J11" s="84"/>
      <c r="K11" s="84" t="s">
        <v>106</v>
      </c>
      <c r="L11" s="84"/>
      <c r="M11" s="84"/>
      <c r="N11" s="84"/>
      <c r="O11" s="84"/>
      <c r="P11" s="84"/>
      <c r="Q11" s="90" t="s">
        <v>9</v>
      </c>
      <c r="R11" s="91"/>
      <c r="S11" s="92"/>
      <c r="T11" s="29"/>
      <c r="U11" s="29"/>
      <c r="V11" s="29"/>
      <c r="W11" s="85" t="s">
        <v>9</v>
      </c>
      <c r="X11" s="85"/>
      <c r="Y11" s="85"/>
      <c r="Z11" s="86"/>
    </row>
    <row r="12" spans="1:26" ht="45" customHeight="1" thickBot="1" x14ac:dyDescent="0.25">
      <c r="A12" s="81" t="s">
        <v>14</v>
      </c>
      <c r="B12" s="83" t="s">
        <v>13</v>
      </c>
      <c r="C12" s="83" t="s">
        <v>10</v>
      </c>
      <c r="D12" s="83" t="s">
        <v>3</v>
      </c>
      <c r="E12" s="3" t="s">
        <v>6</v>
      </c>
      <c r="F12" s="3" t="s">
        <v>115</v>
      </c>
      <c r="G12" s="3" t="s">
        <v>16</v>
      </c>
      <c r="H12" s="3" t="s">
        <v>39</v>
      </c>
      <c r="I12" s="3" t="s">
        <v>5</v>
      </c>
      <c r="J12" s="3" t="s">
        <v>5</v>
      </c>
      <c r="K12" s="3" t="s">
        <v>6</v>
      </c>
      <c r="L12" s="3" t="s">
        <v>115</v>
      </c>
      <c r="M12" s="3" t="s">
        <v>16</v>
      </c>
      <c r="N12" s="3" t="s">
        <v>39</v>
      </c>
      <c r="O12" s="3" t="s">
        <v>5</v>
      </c>
      <c r="P12" s="3" t="s">
        <v>5</v>
      </c>
      <c r="Q12" s="18">
        <v>1</v>
      </c>
      <c r="R12" s="24">
        <v>2</v>
      </c>
      <c r="S12" s="28" t="s">
        <v>8</v>
      </c>
      <c r="T12" s="29"/>
      <c r="U12" s="29"/>
      <c r="V12" s="29"/>
      <c r="W12" s="23">
        <v>1</v>
      </c>
      <c r="X12" s="7">
        <v>2</v>
      </c>
      <c r="Y12" s="7">
        <v>3</v>
      </c>
      <c r="Z12" s="25" t="s">
        <v>8</v>
      </c>
    </row>
    <row r="13" spans="1:26" ht="42.75" hidden="1" customHeight="1" x14ac:dyDescent="0.2">
      <c r="A13" s="87" t="s">
        <v>14</v>
      </c>
      <c r="B13" s="87" t="s">
        <v>13</v>
      </c>
      <c r="C13" s="88" t="s">
        <v>40</v>
      </c>
      <c r="D13" s="12"/>
      <c r="E13" s="12"/>
      <c r="F13" s="88" t="s">
        <v>35</v>
      </c>
      <c r="G13" s="88"/>
      <c r="H13" s="88"/>
      <c r="I13" s="88"/>
      <c r="J13" s="88"/>
      <c r="K13" s="88"/>
      <c r="L13" s="88" t="s">
        <v>36</v>
      </c>
      <c r="M13" s="88"/>
      <c r="N13" s="88"/>
      <c r="O13" s="88"/>
      <c r="P13" s="88"/>
      <c r="Q13" s="88"/>
      <c r="R13" s="88" t="s">
        <v>37</v>
      </c>
      <c r="S13" s="88"/>
      <c r="T13" s="89"/>
      <c r="U13" s="89"/>
      <c r="V13" s="89"/>
      <c r="W13" s="88"/>
      <c r="X13" s="26"/>
      <c r="Y13" s="26"/>
      <c r="Z13" s="27"/>
    </row>
    <row r="14" spans="1:26" ht="40.5" hidden="1" customHeight="1" x14ac:dyDescent="0.2">
      <c r="A14" s="87"/>
      <c r="B14" s="87"/>
      <c r="C14" s="88"/>
      <c r="D14" s="12"/>
      <c r="E14" s="12"/>
      <c r="F14" s="8" t="s">
        <v>25</v>
      </c>
      <c r="G14" s="8" t="s">
        <v>16</v>
      </c>
      <c r="H14" s="8" t="s">
        <v>39</v>
      </c>
      <c r="I14" s="8" t="s">
        <v>5</v>
      </c>
      <c r="J14" s="8" t="s">
        <v>38</v>
      </c>
      <c r="K14" s="8" t="s">
        <v>6</v>
      </c>
      <c r="L14" s="8" t="s">
        <v>25</v>
      </c>
      <c r="M14" s="8" t="s">
        <v>16</v>
      </c>
      <c r="N14" s="8" t="s">
        <v>39</v>
      </c>
      <c r="O14" s="8" t="s">
        <v>5</v>
      </c>
      <c r="P14" s="8" t="s">
        <v>38</v>
      </c>
      <c r="Q14" s="8" t="s">
        <v>6</v>
      </c>
      <c r="R14" s="19" t="s">
        <v>25</v>
      </c>
      <c r="S14" s="19" t="s">
        <v>16</v>
      </c>
      <c r="T14" s="19" t="s">
        <v>39</v>
      </c>
      <c r="U14" s="19" t="s">
        <v>5</v>
      </c>
      <c r="V14" s="19" t="s">
        <v>38</v>
      </c>
      <c r="W14" s="12"/>
      <c r="X14" s="26"/>
      <c r="Y14" s="26"/>
      <c r="Z14" s="27"/>
    </row>
    <row r="15" spans="1:26" x14ac:dyDescent="0.2">
      <c r="A15" s="1" t="s">
        <v>59</v>
      </c>
      <c r="B15" s="30" t="s">
        <v>41</v>
      </c>
      <c r="C15" s="32">
        <f t="shared" ref="C15:C36" si="0">IF(D15=0,"",SUM(J15,P15))</f>
        <v>97.5</v>
      </c>
      <c r="D15" s="32">
        <f>IF(SUM(E13,K15)=0,0,1)</f>
        <v>1</v>
      </c>
      <c r="E15" s="37">
        <v>1</v>
      </c>
      <c r="F15" s="31">
        <v>1</v>
      </c>
      <c r="G15" s="40">
        <f t="shared" ref="G15:G36" si="1">F15*100</f>
        <v>100</v>
      </c>
      <c r="H15" s="38">
        <f t="shared" ref="H15:H36" si="2">IF(E15=1,(MIN(Вес1,Вес2))*((100/MIN(Вес1,Вес2,Вес3))/S15*Вес1/MIN(Вес1,Вес2)),"")</f>
        <v>50</v>
      </c>
      <c r="I15" s="38">
        <f t="shared" ref="I15:I36" si="3">IF(H15="","не применяется",IF(E15=0,"не применяется",H15*G15/100))</f>
        <v>50</v>
      </c>
      <c r="J15" s="38">
        <f t="shared" ref="J15:J36" si="4">IF(ISNUMBER(I15),I15,"")</f>
        <v>50</v>
      </c>
      <c r="K15" s="37">
        <v>1</v>
      </c>
      <c r="L15" s="31">
        <v>0.95</v>
      </c>
      <c r="M15" s="40">
        <f t="shared" ref="M15:M36" si="5">L15*100</f>
        <v>95</v>
      </c>
      <c r="N15" s="38">
        <f t="shared" ref="N15:N36" si="6">IF(K15=1,(MIN(Вес1,Вес2))*((100/MIN(Вес1,Вес2))/S15*Вес2/MIN(Вес1,Вес2)),"")</f>
        <v>50</v>
      </c>
      <c r="O15" s="38">
        <f t="shared" ref="O15:O36" si="7">IF(N15="","не применяется",IF(K15=0,"не применяется",N15*M15/100))</f>
        <v>47.5</v>
      </c>
      <c r="P15" s="38">
        <f t="shared" ref="P15:P36" si="8">IF(ISNUMBER(O15),O15,"")</f>
        <v>47.5</v>
      </c>
      <c r="Q15" s="38">
        <f t="shared" ref="Q15:Q36" si="9">IF(E15=1,Вес1/MIN(Вес1,Вес2),"")</f>
        <v>1</v>
      </c>
      <c r="R15" s="38">
        <f t="shared" ref="R15:R36" si="10">IF(K15=1,Вес2/MIN(Вес1,Вес2),"")</f>
        <v>1</v>
      </c>
      <c r="S15" s="38">
        <f t="shared" ref="S15:S36" si="11">SUM(Q15:R15)</f>
        <v>2</v>
      </c>
      <c r="T15"/>
      <c r="U15"/>
      <c r="V15"/>
    </row>
    <row r="16" spans="1:26" x14ac:dyDescent="0.2">
      <c r="A16" s="1" t="s">
        <v>60</v>
      </c>
      <c r="B16" s="30" t="s">
        <v>121</v>
      </c>
      <c r="C16" s="32">
        <f t="shared" si="0"/>
        <v>97.5</v>
      </c>
      <c r="D16" s="32">
        <f>IF(SUM(E13,K16)=0,0,1)</f>
        <v>1</v>
      </c>
      <c r="E16" s="37">
        <v>1</v>
      </c>
      <c r="F16" s="31">
        <v>1</v>
      </c>
      <c r="G16" s="40">
        <f t="shared" si="1"/>
        <v>100</v>
      </c>
      <c r="H16" s="38">
        <f t="shared" si="2"/>
        <v>50</v>
      </c>
      <c r="I16" s="38">
        <f t="shared" si="3"/>
        <v>50</v>
      </c>
      <c r="J16" s="38">
        <f t="shared" si="4"/>
        <v>50</v>
      </c>
      <c r="K16" s="37">
        <v>1</v>
      </c>
      <c r="L16" s="31">
        <v>0.95</v>
      </c>
      <c r="M16" s="40">
        <f t="shared" si="5"/>
        <v>95</v>
      </c>
      <c r="N16" s="38">
        <f t="shared" si="6"/>
        <v>50</v>
      </c>
      <c r="O16" s="38">
        <f t="shared" si="7"/>
        <v>47.5</v>
      </c>
      <c r="P16" s="38">
        <f t="shared" si="8"/>
        <v>47.5</v>
      </c>
      <c r="Q16" s="38">
        <f t="shared" si="9"/>
        <v>1</v>
      </c>
      <c r="R16" s="38">
        <f t="shared" si="10"/>
        <v>1</v>
      </c>
      <c r="S16" s="38">
        <f t="shared" si="11"/>
        <v>2</v>
      </c>
      <c r="T16"/>
      <c r="U16"/>
      <c r="V16"/>
    </row>
    <row r="17" spans="1:22" ht="25.5" x14ac:dyDescent="0.2">
      <c r="A17" s="1" t="s">
        <v>61</v>
      </c>
      <c r="B17" s="30" t="s">
        <v>42</v>
      </c>
      <c r="C17" s="32">
        <f t="shared" si="0"/>
        <v>97.5</v>
      </c>
      <c r="D17" s="32">
        <f>IF(SUM(E13,K17)=0,0,1)</f>
        <v>1</v>
      </c>
      <c r="E17" s="37">
        <v>1</v>
      </c>
      <c r="F17" s="31">
        <v>1</v>
      </c>
      <c r="G17" s="40">
        <f t="shared" si="1"/>
        <v>100</v>
      </c>
      <c r="H17" s="38">
        <f t="shared" si="2"/>
        <v>50</v>
      </c>
      <c r="I17" s="38">
        <f t="shared" si="3"/>
        <v>50</v>
      </c>
      <c r="J17" s="38">
        <f t="shared" si="4"/>
        <v>50</v>
      </c>
      <c r="K17" s="37">
        <v>1</v>
      </c>
      <c r="L17" s="31">
        <v>0.95</v>
      </c>
      <c r="M17" s="40">
        <f t="shared" si="5"/>
        <v>95</v>
      </c>
      <c r="N17" s="38">
        <f t="shared" si="6"/>
        <v>50</v>
      </c>
      <c r="O17" s="38">
        <f t="shared" si="7"/>
        <v>47.5</v>
      </c>
      <c r="P17" s="38">
        <f t="shared" si="8"/>
        <v>47.5</v>
      </c>
      <c r="Q17" s="38">
        <f t="shared" si="9"/>
        <v>1</v>
      </c>
      <c r="R17" s="38">
        <f t="shared" si="10"/>
        <v>1</v>
      </c>
      <c r="S17" s="38">
        <f t="shared" si="11"/>
        <v>2</v>
      </c>
      <c r="T17"/>
      <c r="U17"/>
      <c r="V17"/>
    </row>
    <row r="18" spans="1:22" x14ac:dyDescent="0.2">
      <c r="A18" s="1" t="s">
        <v>62</v>
      </c>
      <c r="B18" s="30" t="s">
        <v>43</v>
      </c>
      <c r="C18" s="32">
        <f t="shared" si="0"/>
        <v>97.5</v>
      </c>
      <c r="D18" s="32">
        <f>IF(SUM(E13,K18)=0,0,1)</f>
        <v>1</v>
      </c>
      <c r="E18" s="37">
        <v>1</v>
      </c>
      <c r="F18" s="31">
        <v>1</v>
      </c>
      <c r="G18" s="40">
        <f t="shared" si="1"/>
        <v>100</v>
      </c>
      <c r="H18" s="38">
        <f t="shared" si="2"/>
        <v>50</v>
      </c>
      <c r="I18" s="38">
        <f t="shared" si="3"/>
        <v>50</v>
      </c>
      <c r="J18" s="38">
        <f t="shared" si="4"/>
        <v>50</v>
      </c>
      <c r="K18" s="37">
        <v>1</v>
      </c>
      <c r="L18" s="31">
        <v>0.95</v>
      </c>
      <c r="M18" s="40">
        <f t="shared" si="5"/>
        <v>95</v>
      </c>
      <c r="N18" s="38">
        <f t="shared" si="6"/>
        <v>50</v>
      </c>
      <c r="O18" s="38">
        <f t="shared" si="7"/>
        <v>47.5</v>
      </c>
      <c r="P18" s="38">
        <f t="shared" si="8"/>
        <v>47.5</v>
      </c>
      <c r="Q18" s="38">
        <f t="shared" si="9"/>
        <v>1</v>
      </c>
      <c r="R18" s="38">
        <f t="shared" si="10"/>
        <v>1</v>
      </c>
      <c r="S18" s="38">
        <f t="shared" si="11"/>
        <v>2</v>
      </c>
      <c r="T18"/>
      <c r="U18"/>
      <c r="V18"/>
    </row>
    <row r="19" spans="1:22" ht="25.5" x14ac:dyDescent="0.2">
      <c r="A19" s="1" t="s">
        <v>63</v>
      </c>
      <c r="B19" s="30" t="s">
        <v>44</v>
      </c>
      <c r="C19" s="32">
        <f t="shared" si="0"/>
        <v>86.734999999999999</v>
      </c>
      <c r="D19" s="32">
        <f>IF(SUM(E13,K19)=0,0,1)</f>
        <v>1</v>
      </c>
      <c r="E19" s="37">
        <v>1</v>
      </c>
      <c r="F19" s="31">
        <v>0.9</v>
      </c>
      <c r="G19" s="40">
        <f t="shared" si="1"/>
        <v>90</v>
      </c>
      <c r="H19" s="38">
        <f t="shared" si="2"/>
        <v>50</v>
      </c>
      <c r="I19" s="38">
        <f t="shared" si="3"/>
        <v>45</v>
      </c>
      <c r="J19" s="38">
        <f t="shared" si="4"/>
        <v>45</v>
      </c>
      <c r="K19" s="37">
        <v>1</v>
      </c>
      <c r="L19" s="31">
        <v>0.8347</v>
      </c>
      <c r="M19" s="40">
        <f t="shared" si="5"/>
        <v>83.47</v>
      </c>
      <c r="N19" s="38">
        <f t="shared" si="6"/>
        <v>50</v>
      </c>
      <c r="O19" s="38">
        <f t="shared" si="7"/>
        <v>41.734999999999999</v>
      </c>
      <c r="P19" s="38">
        <f t="shared" si="8"/>
        <v>41.734999999999999</v>
      </c>
      <c r="Q19" s="38">
        <f t="shared" si="9"/>
        <v>1</v>
      </c>
      <c r="R19" s="38">
        <f t="shared" si="10"/>
        <v>1</v>
      </c>
      <c r="S19" s="38">
        <f t="shared" si="11"/>
        <v>2</v>
      </c>
      <c r="T19"/>
      <c r="U19"/>
      <c r="V19"/>
    </row>
    <row r="20" spans="1:22" ht="25.5" x14ac:dyDescent="0.2">
      <c r="A20" s="1" t="s">
        <v>64</v>
      </c>
      <c r="B20" s="30" t="s">
        <v>45</v>
      </c>
      <c r="C20" s="32">
        <f t="shared" si="0"/>
        <v>93.35</v>
      </c>
      <c r="D20" s="32">
        <f>IF(SUM(E13,K20)=0,0,1)</f>
        <v>1</v>
      </c>
      <c r="E20" s="37">
        <v>1</v>
      </c>
      <c r="F20" s="31">
        <v>1</v>
      </c>
      <c r="G20" s="40">
        <f t="shared" si="1"/>
        <v>100</v>
      </c>
      <c r="H20" s="38">
        <f t="shared" si="2"/>
        <v>50</v>
      </c>
      <c r="I20" s="38">
        <f t="shared" si="3"/>
        <v>50</v>
      </c>
      <c r="J20" s="38">
        <f t="shared" si="4"/>
        <v>50</v>
      </c>
      <c r="K20" s="37">
        <v>1</v>
      </c>
      <c r="L20" s="31">
        <v>0.86699999999999999</v>
      </c>
      <c r="M20" s="40">
        <f t="shared" si="5"/>
        <v>86.7</v>
      </c>
      <c r="N20" s="38">
        <f t="shared" si="6"/>
        <v>50</v>
      </c>
      <c r="O20" s="38">
        <f t="shared" si="7"/>
        <v>43.35</v>
      </c>
      <c r="P20" s="38">
        <f t="shared" si="8"/>
        <v>43.35</v>
      </c>
      <c r="Q20" s="38">
        <f t="shared" si="9"/>
        <v>1</v>
      </c>
      <c r="R20" s="38">
        <f t="shared" si="10"/>
        <v>1</v>
      </c>
      <c r="S20" s="38">
        <f t="shared" si="11"/>
        <v>2</v>
      </c>
      <c r="T20"/>
      <c r="U20"/>
      <c r="V20"/>
    </row>
    <row r="21" spans="1:22" ht="25.5" x14ac:dyDescent="0.2">
      <c r="A21" s="1" t="s">
        <v>65</v>
      </c>
      <c r="B21" s="30" t="s">
        <v>46</v>
      </c>
      <c r="C21" s="32">
        <f t="shared" si="0"/>
        <v>97.5</v>
      </c>
      <c r="D21" s="32">
        <f>IF(SUM(E13,K21)=0,0,1)</f>
        <v>1</v>
      </c>
      <c r="E21" s="37">
        <v>1</v>
      </c>
      <c r="F21" s="31">
        <v>1</v>
      </c>
      <c r="G21" s="40">
        <f t="shared" si="1"/>
        <v>100</v>
      </c>
      <c r="H21" s="38">
        <f t="shared" si="2"/>
        <v>50</v>
      </c>
      <c r="I21" s="38">
        <f t="shared" si="3"/>
        <v>50</v>
      </c>
      <c r="J21" s="38">
        <f t="shared" si="4"/>
        <v>50</v>
      </c>
      <c r="K21" s="37">
        <v>1</v>
      </c>
      <c r="L21" s="31">
        <v>0.95</v>
      </c>
      <c r="M21" s="40">
        <f t="shared" si="5"/>
        <v>95</v>
      </c>
      <c r="N21" s="38">
        <f t="shared" si="6"/>
        <v>50</v>
      </c>
      <c r="O21" s="38">
        <f t="shared" si="7"/>
        <v>47.5</v>
      </c>
      <c r="P21" s="38">
        <f t="shared" si="8"/>
        <v>47.5</v>
      </c>
      <c r="Q21" s="38">
        <f t="shared" si="9"/>
        <v>1</v>
      </c>
      <c r="R21" s="38">
        <f t="shared" si="10"/>
        <v>1</v>
      </c>
      <c r="S21" s="38">
        <f t="shared" si="11"/>
        <v>2</v>
      </c>
      <c r="T21"/>
      <c r="U21"/>
      <c r="V21"/>
    </row>
    <row r="22" spans="1:22" ht="25.5" x14ac:dyDescent="0.2">
      <c r="A22" s="1" t="s">
        <v>66</v>
      </c>
      <c r="B22" s="30" t="s">
        <v>47</v>
      </c>
      <c r="C22" s="32">
        <f t="shared" si="0"/>
        <v>89.765000000000001</v>
      </c>
      <c r="D22" s="32">
        <f>IF(SUM(E13,K22)=0,0,1)</f>
        <v>1</v>
      </c>
      <c r="E22" s="37">
        <v>1</v>
      </c>
      <c r="F22" s="31">
        <v>1</v>
      </c>
      <c r="G22" s="40">
        <f t="shared" si="1"/>
        <v>100</v>
      </c>
      <c r="H22" s="38">
        <f t="shared" si="2"/>
        <v>50</v>
      </c>
      <c r="I22" s="38">
        <f t="shared" si="3"/>
        <v>50</v>
      </c>
      <c r="J22" s="38">
        <f t="shared" si="4"/>
        <v>50</v>
      </c>
      <c r="K22" s="37">
        <v>1</v>
      </c>
      <c r="L22" s="31">
        <v>0.79530000000000001</v>
      </c>
      <c r="M22" s="40">
        <f t="shared" si="5"/>
        <v>79.53</v>
      </c>
      <c r="N22" s="38">
        <f t="shared" si="6"/>
        <v>50</v>
      </c>
      <c r="O22" s="38">
        <f t="shared" si="7"/>
        <v>39.765000000000001</v>
      </c>
      <c r="P22" s="38">
        <f t="shared" si="8"/>
        <v>39.765000000000001</v>
      </c>
      <c r="Q22" s="38">
        <f t="shared" si="9"/>
        <v>1</v>
      </c>
      <c r="R22" s="38">
        <f t="shared" si="10"/>
        <v>1</v>
      </c>
      <c r="S22" s="38">
        <f t="shared" si="11"/>
        <v>2</v>
      </c>
      <c r="T22"/>
      <c r="U22"/>
      <c r="V22"/>
    </row>
    <row r="23" spans="1:22" x14ac:dyDescent="0.2">
      <c r="A23" s="1" t="s">
        <v>67</v>
      </c>
      <c r="B23" s="30" t="s">
        <v>48</v>
      </c>
      <c r="C23" s="32">
        <f t="shared" si="0"/>
        <v>92.75</v>
      </c>
      <c r="D23" s="32">
        <f>IF(SUM(E13,K23)=0,0,1)</f>
        <v>1</v>
      </c>
      <c r="E23" s="37">
        <v>1</v>
      </c>
      <c r="F23" s="31">
        <v>1</v>
      </c>
      <c r="G23" s="40">
        <f t="shared" si="1"/>
        <v>100</v>
      </c>
      <c r="H23" s="38">
        <f t="shared" si="2"/>
        <v>50</v>
      </c>
      <c r="I23" s="38">
        <f t="shared" si="3"/>
        <v>50</v>
      </c>
      <c r="J23" s="38">
        <f t="shared" si="4"/>
        <v>50</v>
      </c>
      <c r="K23" s="37">
        <v>1</v>
      </c>
      <c r="L23" s="31">
        <v>0.85499999999999998</v>
      </c>
      <c r="M23" s="40">
        <f t="shared" si="5"/>
        <v>85.5</v>
      </c>
      <c r="N23" s="38">
        <f t="shared" si="6"/>
        <v>50</v>
      </c>
      <c r="O23" s="38">
        <f t="shared" si="7"/>
        <v>42.75</v>
      </c>
      <c r="P23" s="38">
        <f t="shared" si="8"/>
        <v>42.75</v>
      </c>
      <c r="Q23" s="38">
        <f t="shared" si="9"/>
        <v>1</v>
      </c>
      <c r="R23" s="38">
        <f t="shared" si="10"/>
        <v>1</v>
      </c>
      <c r="S23" s="38">
        <f t="shared" si="11"/>
        <v>2</v>
      </c>
      <c r="T23"/>
      <c r="U23"/>
      <c r="V23"/>
    </row>
    <row r="24" spans="1:22" ht="25.5" x14ac:dyDescent="0.2">
      <c r="A24" s="1" t="s">
        <v>122</v>
      </c>
      <c r="B24" s="30" t="s">
        <v>120</v>
      </c>
      <c r="C24" s="32">
        <f t="shared" si="0"/>
        <v>97.5</v>
      </c>
      <c r="D24" s="32">
        <f>IF(SUM(E13,K24)=0,0,1)</f>
        <v>1</v>
      </c>
      <c r="E24" s="37">
        <v>1</v>
      </c>
      <c r="F24" s="31">
        <v>1</v>
      </c>
      <c r="G24" s="40">
        <f t="shared" si="1"/>
        <v>100</v>
      </c>
      <c r="H24" s="38">
        <f t="shared" si="2"/>
        <v>50</v>
      </c>
      <c r="I24" s="38">
        <f t="shared" si="3"/>
        <v>50</v>
      </c>
      <c r="J24" s="38">
        <f t="shared" si="4"/>
        <v>50</v>
      </c>
      <c r="K24" s="37">
        <v>1</v>
      </c>
      <c r="L24" s="31">
        <v>0.95</v>
      </c>
      <c r="M24" s="40">
        <f t="shared" si="5"/>
        <v>95</v>
      </c>
      <c r="N24" s="38">
        <f t="shared" si="6"/>
        <v>50</v>
      </c>
      <c r="O24" s="38">
        <f t="shared" si="7"/>
        <v>47.5</v>
      </c>
      <c r="P24" s="38">
        <f t="shared" si="8"/>
        <v>47.5</v>
      </c>
      <c r="Q24" s="38">
        <f t="shared" si="9"/>
        <v>1</v>
      </c>
      <c r="R24" s="38">
        <f t="shared" si="10"/>
        <v>1</v>
      </c>
      <c r="S24" s="38">
        <f t="shared" si="11"/>
        <v>2</v>
      </c>
      <c r="T24"/>
      <c r="U24"/>
      <c r="V24"/>
    </row>
    <row r="25" spans="1:22" ht="25.5" x14ac:dyDescent="0.2">
      <c r="A25" s="1" t="s">
        <v>68</v>
      </c>
      <c r="B25" s="30" t="s">
        <v>49</v>
      </c>
      <c r="C25" s="32">
        <f t="shared" si="0"/>
        <v>93.3</v>
      </c>
      <c r="D25" s="32">
        <f>IF(SUM(E13,K25)=0,0,1)</f>
        <v>1</v>
      </c>
      <c r="E25" s="37">
        <v>1</v>
      </c>
      <c r="F25" s="31">
        <v>1</v>
      </c>
      <c r="G25" s="40">
        <f t="shared" si="1"/>
        <v>100</v>
      </c>
      <c r="H25" s="38">
        <f t="shared" si="2"/>
        <v>50</v>
      </c>
      <c r="I25" s="38">
        <f t="shared" si="3"/>
        <v>50</v>
      </c>
      <c r="J25" s="38">
        <f t="shared" si="4"/>
        <v>50</v>
      </c>
      <c r="K25" s="37">
        <v>1</v>
      </c>
      <c r="L25" s="31">
        <v>0.86599999999999999</v>
      </c>
      <c r="M25" s="40">
        <f t="shared" si="5"/>
        <v>86.6</v>
      </c>
      <c r="N25" s="38">
        <f t="shared" si="6"/>
        <v>50</v>
      </c>
      <c r="O25" s="38">
        <f t="shared" si="7"/>
        <v>43.3</v>
      </c>
      <c r="P25" s="38">
        <f t="shared" si="8"/>
        <v>43.3</v>
      </c>
      <c r="Q25" s="38">
        <f t="shared" si="9"/>
        <v>1</v>
      </c>
      <c r="R25" s="38">
        <f t="shared" si="10"/>
        <v>1</v>
      </c>
      <c r="S25" s="38">
        <f t="shared" si="11"/>
        <v>2</v>
      </c>
      <c r="T25"/>
      <c r="U25"/>
      <c r="V25"/>
    </row>
    <row r="26" spans="1:22" x14ac:dyDescent="0.2">
      <c r="A26" s="1" t="s">
        <v>69</v>
      </c>
      <c r="B26" s="30" t="s">
        <v>50</v>
      </c>
      <c r="C26" s="32">
        <f t="shared" si="0"/>
        <v>97.5</v>
      </c>
      <c r="D26" s="32">
        <f>IF(SUM(E13,K26)=0,0,1)</f>
        <v>1</v>
      </c>
      <c r="E26" s="37">
        <v>1</v>
      </c>
      <c r="F26" s="31">
        <v>1</v>
      </c>
      <c r="G26" s="40">
        <f t="shared" si="1"/>
        <v>100</v>
      </c>
      <c r="H26" s="38">
        <f t="shared" si="2"/>
        <v>50</v>
      </c>
      <c r="I26" s="38">
        <f t="shared" si="3"/>
        <v>50</v>
      </c>
      <c r="J26" s="38">
        <f t="shared" si="4"/>
        <v>50</v>
      </c>
      <c r="K26" s="37">
        <v>1</v>
      </c>
      <c r="L26" s="31">
        <v>0.95</v>
      </c>
      <c r="M26" s="40">
        <f t="shared" si="5"/>
        <v>95</v>
      </c>
      <c r="N26" s="38">
        <f t="shared" si="6"/>
        <v>50</v>
      </c>
      <c r="O26" s="38">
        <f t="shared" si="7"/>
        <v>47.5</v>
      </c>
      <c r="P26" s="38">
        <f t="shared" si="8"/>
        <v>47.5</v>
      </c>
      <c r="Q26" s="38">
        <f t="shared" si="9"/>
        <v>1</v>
      </c>
      <c r="R26" s="38">
        <f t="shared" si="10"/>
        <v>1</v>
      </c>
      <c r="S26" s="38">
        <f t="shared" si="11"/>
        <v>2</v>
      </c>
      <c r="T26"/>
      <c r="U26"/>
      <c r="V26"/>
    </row>
    <row r="27" spans="1:22" ht="25.5" x14ac:dyDescent="0.2">
      <c r="A27" s="1" t="s">
        <v>70</v>
      </c>
      <c r="B27" s="30" t="s">
        <v>51</v>
      </c>
      <c r="C27" s="32">
        <f t="shared" si="0"/>
        <v>97.5</v>
      </c>
      <c r="D27" s="32">
        <f>IF(SUM(E13,K27)=0,0,1)</f>
        <v>1</v>
      </c>
      <c r="E27" s="37">
        <v>1</v>
      </c>
      <c r="F27" s="31">
        <v>1</v>
      </c>
      <c r="G27" s="40">
        <f t="shared" si="1"/>
        <v>100</v>
      </c>
      <c r="H27" s="38">
        <f t="shared" si="2"/>
        <v>50</v>
      </c>
      <c r="I27" s="38">
        <f t="shared" si="3"/>
        <v>50</v>
      </c>
      <c r="J27" s="38">
        <f t="shared" si="4"/>
        <v>50</v>
      </c>
      <c r="K27" s="37">
        <v>1</v>
      </c>
      <c r="L27" s="31">
        <v>0.95</v>
      </c>
      <c r="M27" s="40">
        <f t="shared" si="5"/>
        <v>95</v>
      </c>
      <c r="N27" s="38">
        <f t="shared" si="6"/>
        <v>50</v>
      </c>
      <c r="O27" s="38">
        <f t="shared" si="7"/>
        <v>47.5</v>
      </c>
      <c r="P27" s="38">
        <f t="shared" si="8"/>
        <v>47.5</v>
      </c>
      <c r="Q27" s="38">
        <f t="shared" si="9"/>
        <v>1</v>
      </c>
      <c r="R27" s="38">
        <f t="shared" si="10"/>
        <v>1</v>
      </c>
      <c r="S27" s="38">
        <f t="shared" si="11"/>
        <v>2</v>
      </c>
      <c r="T27"/>
      <c r="U27"/>
      <c r="V27"/>
    </row>
    <row r="28" spans="1:22" x14ac:dyDescent="0.2">
      <c r="A28" s="1" t="s">
        <v>71</v>
      </c>
      <c r="B28" s="30" t="s">
        <v>52</v>
      </c>
      <c r="C28" s="32">
        <f t="shared" si="0"/>
        <v>97.5</v>
      </c>
      <c r="D28" s="32">
        <f>IF(SUM(E13,K28)=0,0,1)</f>
        <v>1</v>
      </c>
      <c r="E28" s="37">
        <v>1</v>
      </c>
      <c r="F28" s="31">
        <v>1</v>
      </c>
      <c r="G28" s="40">
        <f t="shared" si="1"/>
        <v>100</v>
      </c>
      <c r="H28" s="38">
        <f t="shared" si="2"/>
        <v>50</v>
      </c>
      <c r="I28" s="38">
        <f t="shared" si="3"/>
        <v>50</v>
      </c>
      <c r="J28" s="38">
        <f t="shared" si="4"/>
        <v>50</v>
      </c>
      <c r="K28" s="37">
        <v>1</v>
      </c>
      <c r="L28" s="31">
        <v>0.95</v>
      </c>
      <c r="M28" s="40">
        <f t="shared" si="5"/>
        <v>95</v>
      </c>
      <c r="N28" s="38">
        <f t="shared" si="6"/>
        <v>50</v>
      </c>
      <c r="O28" s="38">
        <f t="shared" si="7"/>
        <v>47.5</v>
      </c>
      <c r="P28" s="38">
        <f t="shared" si="8"/>
        <v>47.5</v>
      </c>
      <c r="Q28" s="38">
        <f t="shared" si="9"/>
        <v>1</v>
      </c>
      <c r="R28" s="38">
        <f t="shared" si="10"/>
        <v>1</v>
      </c>
      <c r="S28" s="38">
        <f t="shared" si="11"/>
        <v>2</v>
      </c>
      <c r="T28"/>
      <c r="U28"/>
      <c r="V28"/>
    </row>
    <row r="29" spans="1:22" x14ac:dyDescent="0.2">
      <c r="A29" s="1" t="s">
        <v>72</v>
      </c>
      <c r="B29" s="30" t="s">
        <v>53</v>
      </c>
      <c r="C29" s="32">
        <f t="shared" si="0"/>
        <v>97.5</v>
      </c>
      <c r="D29" s="32">
        <f>IF(SUM(E13,K29)=0,0,1)</f>
        <v>1</v>
      </c>
      <c r="E29" s="37">
        <v>1</v>
      </c>
      <c r="F29" s="31">
        <v>1</v>
      </c>
      <c r="G29" s="40">
        <f t="shared" si="1"/>
        <v>100</v>
      </c>
      <c r="H29" s="38">
        <f t="shared" si="2"/>
        <v>50</v>
      </c>
      <c r="I29" s="38">
        <f t="shared" si="3"/>
        <v>50</v>
      </c>
      <c r="J29" s="38">
        <f t="shared" si="4"/>
        <v>50</v>
      </c>
      <c r="K29" s="37">
        <v>1</v>
      </c>
      <c r="L29" s="31">
        <v>0.95</v>
      </c>
      <c r="M29" s="40">
        <f t="shared" si="5"/>
        <v>95</v>
      </c>
      <c r="N29" s="38">
        <f t="shared" si="6"/>
        <v>50</v>
      </c>
      <c r="O29" s="38">
        <f t="shared" si="7"/>
        <v>47.5</v>
      </c>
      <c r="P29" s="38">
        <f t="shared" si="8"/>
        <v>47.5</v>
      </c>
      <c r="Q29" s="38">
        <f t="shared" si="9"/>
        <v>1</v>
      </c>
      <c r="R29" s="38">
        <f t="shared" si="10"/>
        <v>1</v>
      </c>
      <c r="S29" s="38">
        <f t="shared" si="11"/>
        <v>2</v>
      </c>
      <c r="T29"/>
      <c r="U29"/>
      <c r="V29"/>
    </row>
    <row r="30" spans="1:22" x14ac:dyDescent="0.2">
      <c r="A30" s="1" t="s">
        <v>73</v>
      </c>
      <c r="B30" s="30" t="s">
        <v>54</v>
      </c>
      <c r="C30" s="32">
        <f t="shared" si="0"/>
        <v>97.5</v>
      </c>
      <c r="D30" s="32">
        <f>IF(SUM(E13,K30)=0,0,1)</f>
        <v>1</v>
      </c>
      <c r="E30" s="37">
        <v>1</v>
      </c>
      <c r="F30" s="31">
        <v>1</v>
      </c>
      <c r="G30" s="40">
        <f t="shared" si="1"/>
        <v>100</v>
      </c>
      <c r="H30" s="38">
        <f t="shared" si="2"/>
        <v>50</v>
      </c>
      <c r="I30" s="38">
        <f t="shared" si="3"/>
        <v>50</v>
      </c>
      <c r="J30" s="38">
        <f t="shared" si="4"/>
        <v>50</v>
      </c>
      <c r="K30" s="37">
        <v>1</v>
      </c>
      <c r="L30" s="31">
        <v>0.95</v>
      </c>
      <c r="M30" s="40">
        <f t="shared" si="5"/>
        <v>95</v>
      </c>
      <c r="N30" s="38">
        <f t="shared" si="6"/>
        <v>50</v>
      </c>
      <c r="O30" s="38">
        <f t="shared" si="7"/>
        <v>47.5</v>
      </c>
      <c r="P30" s="38">
        <f t="shared" si="8"/>
        <v>47.5</v>
      </c>
      <c r="Q30" s="38">
        <f t="shared" si="9"/>
        <v>1</v>
      </c>
      <c r="R30" s="38">
        <f t="shared" si="10"/>
        <v>1</v>
      </c>
      <c r="S30" s="38">
        <f t="shared" si="11"/>
        <v>2</v>
      </c>
      <c r="T30"/>
      <c r="U30"/>
      <c r="V30"/>
    </row>
    <row r="31" spans="1:22" x14ac:dyDescent="0.2">
      <c r="A31" s="1" t="s">
        <v>74</v>
      </c>
      <c r="B31" s="30" t="s">
        <v>55</v>
      </c>
      <c r="C31" s="32">
        <f t="shared" si="0"/>
        <v>97.5</v>
      </c>
      <c r="D31" s="32">
        <f>IF(SUM(E13,K31)=0,0,1)</f>
        <v>1</v>
      </c>
      <c r="E31" s="37">
        <v>1</v>
      </c>
      <c r="F31" s="31">
        <v>1</v>
      </c>
      <c r="G31" s="40">
        <f t="shared" si="1"/>
        <v>100</v>
      </c>
      <c r="H31" s="38">
        <f t="shared" si="2"/>
        <v>50</v>
      </c>
      <c r="I31" s="38">
        <f t="shared" si="3"/>
        <v>50</v>
      </c>
      <c r="J31" s="38">
        <f t="shared" si="4"/>
        <v>50</v>
      </c>
      <c r="K31" s="37">
        <v>1</v>
      </c>
      <c r="L31" s="31">
        <v>0.95</v>
      </c>
      <c r="M31" s="40">
        <f t="shared" si="5"/>
        <v>95</v>
      </c>
      <c r="N31" s="38">
        <f t="shared" si="6"/>
        <v>50</v>
      </c>
      <c r="O31" s="38">
        <f t="shared" si="7"/>
        <v>47.5</v>
      </c>
      <c r="P31" s="38">
        <f t="shared" si="8"/>
        <v>47.5</v>
      </c>
      <c r="Q31" s="38">
        <f t="shared" si="9"/>
        <v>1</v>
      </c>
      <c r="R31" s="38">
        <f t="shared" si="10"/>
        <v>1</v>
      </c>
      <c r="S31" s="38">
        <f t="shared" si="11"/>
        <v>2</v>
      </c>
      <c r="T31"/>
      <c r="U31"/>
      <c r="V31"/>
    </row>
    <row r="32" spans="1:22" ht="25.5" x14ac:dyDescent="0.2">
      <c r="A32" s="1" t="s">
        <v>75</v>
      </c>
      <c r="B32" s="30" t="s">
        <v>56</v>
      </c>
      <c r="C32" s="32">
        <f t="shared" si="0"/>
        <v>97.5</v>
      </c>
      <c r="D32" s="32">
        <f>IF(SUM(E13,K32)=0,0,1)</f>
        <v>1</v>
      </c>
      <c r="E32" s="37">
        <v>1</v>
      </c>
      <c r="F32" s="31">
        <v>1</v>
      </c>
      <c r="G32" s="40">
        <f t="shared" si="1"/>
        <v>100</v>
      </c>
      <c r="H32" s="38">
        <f t="shared" si="2"/>
        <v>50</v>
      </c>
      <c r="I32" s="38">
        <f t="shared" si="3"/>
        <v>50</v>
      </c>
      <c r="J32" s="38">
        <f t="shared" si="4"/>
        <v>50</v>
      </c>
      <c r="K32" s="37">
        <v>1</v>
      </c>
      <c r="L32" s="31">
        <v>0.95</v>
      </c>
      <c r="M32" s="40">
        <f t="shared" si="5"/>
        <v>95</v>
      </c>
      <c r="N32" s="38">
        <f t="shared" si="6"/>
        <v>50</v>
      </c>
      <c r="O32" s="38">
        <f t="shared" si="7"/>
        <v>47.5</v>
      </c>
      <c r="P32" s="38">
        <f t="shared" si="8"/>
        <v>47.5</v>
      </c>
      <c r="Q32" s="38">
        <f t="shared" si="9"/>
        <v>1</v>
      </c>
      <c r="R32" s="38">
        <f t="shared" si="10"/>
        <v>1</v>
      </c>
      <c r="S32" s="38">
        <f t="shared" si="11"/>
        <v>2</v>
      </c>
      <c r="T32"/>
      <c r="U32"/>
      <c r="V32"/>
    </row>
    <row r="33" spans="1:22" ht="25.5" x14ac:dyDescent="0.2">
      <c r="A33" s="1" t="s">
        <v>76</v>
      </c>
      <c r="B33" s="30" t="s">
        <v>57</v>
      </c>
      <c r="C33" s="32">
        <f t="shared" si="0"/>
        <v>82.88</v>
      </c>
      <c r="D33" s="32">
        <f>IF(SUM(E13,K33)=0,0,1)</f>
        <v>1</v>
      </c>
      <c r="E33" s="37">
        <v>1</v>
      </c>
      <c r="F33" s="31">
        <v>1</v>
      </c>
      <c r="G33" s="40">
        <f t="shared" si="1"/>
        <v>100</v>
      </c>
      <c r="H33" s="38">
        <f t="shared" si="2"/>
        <v>50</v>
      </c>
      <c r="I33" s="38">
        <f t="shared" si="3"/>
        <v>50</v>
      </c>
      <c r="J33" s="38">
        <f t="shared" si="4"/>
        <v>50</v>
      </c>
      <c r="K33" s="37">
        <v>1</v>
      </c>
      <c r="L33" s="31">
        <v>0.65759999999999996</v>
      </c>
      <c r="M33" s="40">
        <f t="shared" si="5"/>
        <v>65.759999999999991</v>
      </c>
      <c r="N33" s="38">
        <f t="shared" si="6"/>
        <v>50</v>
      </c>
      <c r="O33" s="38">
        <f t="shared" si="7"/>
        <v>32.879999999999995</v>
      </c>
      <c r="P33" s="38">
        <f t="shared" si="8"/>
        <v>32.879999999999995</v>
      </c>
      <c r="Q33" s="38">
        <f t="shared" si="9"/>
        <v>1</v>
      </c>
      <c r="R33" s="38">
        <f t="shared" si="10"/>
        <v>1</v>
      </c>
      <c r="S33" s="38">
        <f t="shared" si="11"/>
        <v>2</v>
      </c>
      <c r="T33"/>
      <c r="U33"/>
      <c r="V33"/>
    </row>
    <row r="34" spans="1:22" ht="25.5" x14ac:dyDescent="0.2">
      <c r="A34" s="1" t="s">
        <v>77</v>
      </c>
      <c r="B34" s="30" t="s">
        <v>123</v>
      </c>
      <c r="C34" s="32">
        <f t="shared" si="0"/>
        <v>96.474999999999994</v>
      </c>
      <c r="D34" s="32">
        <f>IF(SUM(E13,K34)=0,0,1)</f>
        <v>1</v>
      </c>
      <c r="E34" s="37">
        <v>1</v>
      </c>
      <c r="F34" s="31">
        <v>1</v>
      </c>
      <c r="G34" s="40">
        <f t="shared" si="1"/>
        <v>100</v>
      </c>
      <c r="H34" s="38">
        <f t="shared" si="2"/>
        <v>50</v>
      </c>
      <c r="I34" s="38">
        <f t="shared" si="3"/>
        <v>50</v>
      </c>
      <c r="J34" s="38">
        <f t="shared" si="4"/>
        <v>50</v>
      </c>
      <c r="K34" s="37">
        <v>1</v>
      </c>
      <c r="L34" s="31">
        <v>0.92949999999999999</v>
      </c>
      <c r="M34" s="40">
        <f t="shared" si="5"/>
        <v>92.95</v>
      </c>
      <c r="N34" s="38">
        <f t="shared" si="6"/>
        <v>50</v>
      </c>
      <c r="O34" s="38">
        <f t="shared" si="7"/>
        <v>46.475000000000001</v>
      </c>
      <c r="P34" s="38">
        <f t="shared" si="8"/>
        <v>46.475000000000001</v>
      </c>
      <c r="Q34" s="38">
        <f t="shared" si="9"/>
        <v>1</v>
      </c>
      <c r="R34" s="38">
        <f t="shared" si="10"/>
        <v>1</v>
      </c>
      <c r="S34" s="38">
        <f t="shared" si="11"/>
        <v>2</v>
      </c>
      <c r="T34"/>
      <c r="U34"/>
      <c r="V34"/>
    </row>
    <row r="35" spans="1:22" ht="25.5" x14ac:dyDescent="0.2">
      <c r="A35" s="1" t="s">
        <v>78</v>
      </c>
      <c r="B35" s="30" t="s">
        <v>58</v>
      </c>
      <c r="C35" s="32">
        <f t="shared" si="0"/>
        <v>97.5</v>
      </c>
      <c r="D35" s="32">
        <f>IF(SUM(E13,K35)=0,0,1)</f>
        <v>1</v>
      </c>
      <c r="E35" s="37">
        <v>1</v>
      </c>
      <c r="F35" s="31">
        <v>1</v>
      </c>
      <c r="G35" s="40">
        <f t="shared" si="1"/>
        <v>100</v>
      </c>
      <c r="H35" s="38">
        <f t="shared" si="2"/>
        <v>50</v>
      </c>
      <c r="I35" s="38">
        <f t="shared" si="3"/>
        <v>50</v>
      </c>
      <c r="J35" s="38">
        <f t="shared" si="4"/>
        <v>50</v>
      </c>
      <c r="K35" s="37">
        <v>1</v>
      </c>
      <c r="L35" s="31">
        <v>0.95</v>
      </c>
      <c r="M35" s="40">
        <f t="shared" si="5"/>
        <v>95</v>
      </c>
      <c r="N35" s="38">
        <f t="shared" si="6"/>
        <v>50</v>
      </c>
      <c r="O35" s="38">
        <f t="shared" si="7"/>
        <v>47.5</v>
      </c>
      <c r="P35" s="38">
        <f t="shared" si="8"/>
        <v>47.5</v>
      </c>
      <c r="Q35" s="38">
        <f t="shared" si="9"/>
        <v>1</v>
      </c>
      <c r="R35" s="38">
        <f t="shared" si="10"/>
        <v>1</v>
      </c>
      <c r="S35" s="38">
        <f t="shared" si="11"/>
        <v>2</v>
      </c>
      <c r="T35"/>
      <c r="U35"/>
      <c r="V35"/>
    </row>
    <row r="36" spans="1:22" x14ac:dyDescent="0.2">
      <c r="A36" s="1" t="s">
        <v>125</v>
      </c>
      <c r="B36" s="30" t="s">
        <v>124</v>
      </c>
      <c r="C36" s="32">
        <f t="shared" si="0"/>
        <v>97.5</v>
      </c>
      <c r="D36" s="32">
        <f>IF(SUM(E13,K36)=0,0,1)</f>
        <v>1</v>
      </c>
      <c r="E36" s="37">
        <v>1</v>
      </c>
      <c r="F36" s="31">
        <v>1</v>
      </c>
      <c r="G36" s="40">
        <f t="shared" si="1"/>
        <v>100</v>
      </c>
      <c r="H36" s="38">
        <f t="shared" si="2"/>
        <v>50</v>
      </c>
      <c r="I36" s="38">
        <f t="shared" si="3"/>
        <v>50</v>
      </c>
      <c r="J36" s="38">
        <f t="shared" si="4"/>
        <v>50</v>
      </c>
      <c r="K36" s="37">
        <v>1</v>
      </c>
      <c r="L36" s="31">
        <v>0.95</v>
      </c>
      <c r="M36" s="40">
        <f t="shared" si="5"/>
        <v>95</v>
      </c>
      <c r="N36" s="38">
        <f t="shared" si="6"/>
        <v>50</v>
      </c>
      <c r="O36" s="38">
        <f t="shared" si="7"/>
        <v>47.5</v>
      </c>
      <c r="P36" s="38">
        <f t="shared" si="8"/>
        <v>47.5</v>
      </c>
      <c r="Q36" s="38">
        <f t="shared" si="9"/>
        <v>1</v>
      </c>
      <c r="R36" s="38">
        <f t="shared" si="10"/>
        <v>1</v>
      </c>
      <c r="S36" s="38">
        <f t="shared" si="11"/>
        <v>2</v>
      </c>
      <c r="T36"/>
      <c r="U36"/>
      <c r="V36"/>
    </row>
  </sheetData>
  <sheetProtection algorithmName="SHA-512" hashValue="nEaFHzvJs1F3tTTxKvvqsXAEBIyL+lNtA/8F/Qqj+baKg77wOjpBwO8PTBm/oDXYDudGOa2if/Ghrserm3746A==" saltValue="d4VGeikA/Y7QcK7LJUS8YQ==" spinCount="100000" sheet="1" objects="1" scenarios="1" formatCells="0" formatColumns="0" formatRows="0" deleteColumns="0" deleteRows="0"/>
  <protectedRanges>
    <protectedRange sqref="C15:C36" name="krista_tr_25152_0_0"/>
    <protectedRange sqref="D15:D36" name="krista_tr_237_0_5"/>
    <protectedRange sqref="G15:G36" name="krista_tf_16747_0_4"/>
    <protectedRange sqref="H15:H36" name="krista_tf_529_0_4"/>
    <protectedRange sqref="I15:I36" name="krista_tf_530_0_4"/>
    <protectedRange sqref="J15:J36" name="krista_tr_531_0_4"/>
    <protectedRange sqref="M15:M36" name="krista_tf_16748_0_4"/>
    <protectedRange sqref="N15:N36" name="krista_tf_534_0_4"/>
    <protectedRange sqref="O15:O36" name="krista_tf_535_0_4"/>
    <protectedRange sqref="P15:P36" name="krista_tr_536_0_4"/>
    <protectedRange sqref="Q15:Q36" name="krista_tf_552_0_4"/>
    <protectedRange sqref="R15:R36" name="krista_tf_553_0_4"/>
    <protectedRange sqref="S15:S36" name="krista_tf_557_0_4"/>
  </protectedRanges>
  <mergeCells count="15">
    <mergeCell ref="W11:Z11"/>
    <mergeCell ref="K11:P11"/>
    <mergeCell ref="A13:A14"/>
    <mergeCell ref="F13:K13"/>
    <mergeCell ref="B13:B14"/>
    <mergeCell ref="C13:C14"/>
    <mergeCell ref="R13:W13"/>
    <mergeCell ref="L13:Q13"/>
    <mergeCell ref="Q11:S11"/>
    <mergeCell ref="A1:H1"/>
    <mergeCell ref="A11:A12"/>
    <mergeCell ref="C11:C12"/>
    <mergeCell ref="D11:D12"/>
    <mergeCell ref="B11:B12"/>
    <mergeCell ref="E11:J11"/>
  </mergeCells>
  <phoneticPr fontId="0" type="noConversion"/>
  <conditionalFormatting sqref="A8:A9">
    <cfRule type="expression" dxfId="0" priority="1" stopIfTrue="1">
      <formula>"(сумм(A8:F12)&lt;&gt;100"</formula>
    </cfRule>
  </conditionalFormatting>
  <dataValidations count="1">
    <dataValidation type="list" allowBlank="1" showDropDown="1" showInputMessage="1" showErrorMessage="1" sqref="K15:K36 D15:E36">
      <formula1>"0,1,"</formula1>
    </dataValidation>
  </dataValidations>
  <pageMargins left="0.31496062992125984" right="0.23622047244094491" top="0.27559055118110237" bottom="0.23622047244094491" header="0.27559055118110237" footer="0.23622047244094491"/>
  <pageSetup paperSize="8" fitToWidth="0" orientation="landscape" r:id="rId1"/>
  <headerFooter alignWithMargins="0"/>
  <customProperties>
    <customPr name="15241" r:id="rId2"/>
    <customPr name="15242" r:id="rId3"/>
    <customPr name="15243" r:id="rId4"/>
    <customPr name="krista_fm_columnsmarkup" r:id="rId5"/>
    <customPr name="krista_fm_consts" r:id="rId6"/>
    <customPr name="krista_fm_Events" r:id="rId7"/>
    <customPr name="krista_fm_metadataXML" r:id="rId8"/>
    <customPr name="krista_fm_rowsaxis" r:id="rId9"/>
    <customPr name="krista_fm_rowsmarkup" r:id="rId10"/>
    <customPr name="krista_SheetHistory" r:id="rId11"/>
    <customPr name="p14" r:id="rId12"/>
    <customPr name="p15" r:id="rId13"/>
    <customPr name="p16" r:id="rId14"/>
  </customProperties>
  <legacyDrawing r:id="rId1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indexed="48"/>
  </sheetPr>
  <dimension ref="A1:BA29"/>
  <sheetViews>
    <sheetView tabSelected="1" zoomScale="85" workbookViewId="0">
      <selection activeCell="G14" sqref="G14"/>
    </sheetView>
  </sheetViews>
  <sheetFormatPr defaultColWidth="9.140625" defaultRowHeight="12.75" x14ac:dyDescent="0.2"/>
  <cols>
    <col min="1" max="1" width="6.28515625" style="34" customWidth="1"/>
    <col min="2" max="2" width="64.140625" style="34" customWidth="1"/>
    <col min="3" max="3" width="16.85546875" style="34" customWidth="1"/>
    <col min="4" max="4" width="13" style="34" customWidth="1"/>
    <col min="5" max="5" width="0.7109375" style="34" customWidth="1"/>
    <col min="6" max="8" width="16.140625" style="34" customWidth="1"/>
    <col min="9" max="33" width="16.7109375" style="34" customWidth="1"/>
    <col min="34" max="34" width="16.7109375" style="34" hidden="1" customWidth="1"/>
    <col min="35" max="35" width="20.7109375" style="34" customWidth="1"/>
    <col min="36" max="38" width="16.7109375" style="34" customWidth="1"/>
    <col min="39" max="39" width="17.28515625" style="34" hidden="1" customWidth="1"/>
    <col min="40" max="43" width="17.28515625" style="34" customWidth="1"/>
    <col min="44" max="49" width="17.28515625" style="34" hidden="1" customWidth="1"/>
    <col min="50" max="52" width="13" style="34" hidden="1" customWidth="1"/>
    <col min="53" max="53" width="19" style="34" hidden="1" customWidth="1"/>
    <col min="54" max="54" width="13" style="34" customWidth="1"/>
    <col min="55" max="59" width="12" style="34" customWidth="1"/>
    <col min="60" max="64" width="27.42578125" style="34" customWidth="1"/>
    <col min="65" max="65" width="41.42578125" style="34" customWidth="1"/>
    <col min="66" max="66" width="36.85546875" style="34" customWidth="1"/>
    <col min="67" max="68" width="27.42578125" style="34" customWidth="1"/>
    <col min="69" max="71" width="37.28515625" style="34" customWidth="1"/>
    <col min="72" max="80" width="27.42578125" style="34" customWidth="1"/>
    <col min="81" max="81" width="60.85546875" style="34" customWidth="1"/>
    <col min="82" max="87" width="27.42578125" style="34" customWidth="1"/>
    <col min="88" max="90" width="31.28515625" style="34" customWidth="1"/>
    <col min="91" max="91" width="27.42578125" style="34" customWidth="1"/>
    <col min="92" max="94" width="34.28515625" style="34" customWidth="1"/>
    <col min="95" max="98" width="27.42578125" style="34" customWidth="1"/>
    <col min="99" max="99" width="39.42578125" style="34" customWidth="1"/>
    <col min="100" max="100" width="41.28515625" style="34" customWidth="1"/>
    <col min="101" max="112" width="27.42578125" style="34" customWidth="1"/>
    <col min="113" max="114" width="9.140625" style="34"/>
    <col min="115" max="115" width="10.28515625" style="34" bestFit="1" customWidth="1"/>
    <col min="116" max="117" width="9.140625" style="34"/>
    <col min="118" max="118" width="10.28515625" style="34" bestFit="1" customWidth="1"/>
    <col min="119" max="120" width="9.140625" style="34"/>
    <col min="121" max="121" width="10.28515625" style="34" bestFit="1" customWidth="1"/>
    <col min="122" max="123" width="9.140625" style="34"/>
    <col min="124" max="124" width="10.28515625" style="34" bestFit="1" customWidth="1"/>
    <col min="125" max="126" width="9.140625" style="34"/>
    <col min="127" max="127" width="10.28515625" style="34" bestFit="1" customWidth="1"/>
    <col min="128" max="129" width="9.140625" style="34"/>
    <col min="130" max="130" width="10.28515625" style="34" bestFit="1" customWidth="1"/>
    <col min="131" max="132" width="9.140625" style="34"/>
    <col min="133" max="133" width="10.28515625" style="34" bestFit="1" customWidth="1"/>
    <col min="134" max="135" width="9.140625" style="34"/>
    <col min="136" max="136" width="10.28515625" style="34" bestFit="1" customWidth="1"/>
    <col min="137" max="138" width="9.140625" style="34"/>
    <col min="139" max="139" width="10.28515625" style="34" bestFit="1" customWidth="1"/>
    <col min="140" max="141" width="9.140625" style="34"/>
    <col min="142" max="142" width="10.28515625" style="34" bestFit="1" customWidth="1"/>
    <col min="143" max="144" width="9.140625" style="34"/>
    <col min="145" max="145" width="10.28515625" style="34" bestFit="1" customWidth="1"/>
    <col min="146" max="147" width="9.140625" style="34"/>
    <col min="148" max="148" width="10.28515625" style="34" bestFit="1" customWidth="1"/>
    <col min="149" max="150" width="9.140625" style="34"/>
    <col min="151" max="151" width="10.28515625" style="34" bestFit="1" customWidth="1"/>
    <col min="152" max="153" width="9.140625" style="34"/>
    <col min="154" max="154" width="10.28515625" style="34" bestFit="1" customWidth="1"/>
    <col min="155" max="156" width="9.140625" style="34"/>
    <col min="157" max="157" width="10.28515625" style="34" bestFit="1" customWidth="1"/>
    <col min="158" max="159" width="9.140625" style="34"/>
    <col min="160" max="160" width="10.28515625" style="34" bestFit="1" customWidth="1"/>
    <col min="161" max="162" width="9.140625" style="34"/>
    <col min="163" max="163" width="10.28515625" style="34" bestFit="1" customWidth="1"/>
    <col min="164" max="165" width="9.140625" style="34"/>
    <col min="166" max="166" width="10.28515625" style="34" bestFit="1" customWidth="1"/>
    <col min="167" max="168" width="9.140625" style="34"/>
    <col min="169" max="169" width="10.28515625" style="34" bestFit="1" customWidth="1"/>
    <col min="170" max="171" width="9.140625" style="34"/>
    <col min="172" max="172" width="10.28515625" style="34" bestFit="1" customWidth="1"/>
    <col min="173" max="174" width="9.140625" style="34"/>
    <col min="175" max="175" width="10.28515625" style="34" bestFit="1" customWidth="1"/>
    <col min="176" max="177" width="9.140625" style="34"/>
    <col min="178" max="178" width="10.28515625" style="34" bestFit="1" customWidth="1"/>
    <col min="179" max="180" width="9.140625" style="34"/>
    <col min="181" max="181" width="10.28515625" style="34" bestFit="1" customWidth="1"/>
    <col min="182" max="183" width="9.140625" style="34"/>
    <col min="184" max="184" width="10.28515625" style="34" bestFit="1" customWidth="1"/>
    <col min="185" max="186" width="9.140625" style="34"/>
    <col min="187" max="187" width="10.28515625" style="34" bestFit="1" customWidth="1"/>
    <col min="188" max="189" width="9.140625" style="34"/>
    <col min="190" max="190" width="10.28515625" style="34" bestFit="1" customWidth="1"/>
    <col min="191" max="192" width="9.140625" style="34"/>
    <col min="193" max="193" width="10.28515625" style="34" bestFit="1" customWidth="1"/>
    <col min="194" max="195" width="9.140625" style="34"/>
    <col min="196" max="196" width="10.28515625" style="34" bestFit="1" customWidth="1"/>
    <col min="197" max="198" width="9.140625" style="34"/>
    <col min="199" max="199" width="10.28515625" style="34" bestFit="1" customWidth="1"/>
    <col min="200" max="201" width="9.140625" style="34"/>
    <col min="202" max="202" width="10.28515625" style="34" bestFit="1" customWidth="1"/>
    <col min="203" max="204" width="9.140625" style="34"/>
    <col min="205" max="205" width="10.28515625" style="34" bestFit="1" customWidth="1"/>
    <col min="206" max="207" width="9.140625" style="34"/>
    <col min="208" max="208" width="10.28515625" style="34" bestFit="1" customWidth="1"/>
    <col min="209" max="210" width="9.140625" style="34"/>
    <col min="211" max="211" width="10.28515625" style="34" bestFit="1" customWidth="1"/>
    <col min="212" max="213" width="9.140625" style="34"/>
    <col min="214" max="214" width="10.28515625" style="34" bestFit="1" customWidth="1"/>
    <col min="215" max="216" width="9.140625" style="34"/>
    <col min="217" max="217" width="10.28515625" style="34" bestFit="1" customWidth="1"/>
    <col min="218" max="219" width="9.140625" style="34"/>
    <col min="220" max="220" width="10.28515625" style="34" bestFit="1" customWidth="1"/>
    <col min="221" max="222" width="9.140625" style="34"/>
    <col min="223" max="223" width="10.28515625" style="34" bestFit="1" customWidth="1"/>
    <col min="224" max="225" width="9.140625" style="34"/>
    <col min="226" max="226" width="10.28515625" style="34" bestFit="1" customWidth="1"/>
    <col min="227" max="228" width="9.140625" style="34"/>
    <col min="229" max="229" width="10.28515625" style="34" bestFit="1" customWidth="1"/>
    <col min="230" max="231" width="9.140625" style="34"/>
    <col min="232" max="232" width="10.28515625" style="34" bestFit="1" customWidth="1"/>
    <col min="233" max="234" width="9.140625" style="34"/>
    <col min="235" max="235" width="10.28515625" style="34" bestFit="1" customWidth="1"/>
    <col min="236" max="237" width="9.140625" style="34"/>
    <col min="238" max="238" width="10.28515625" style="34" bestFit="1" customWidth="1"/>
    <col min="239" max="240" width="9.140625" style="34"/>
    <col min="241" max="241" width="10.28515625" style="34" bestFit="1" customWidth="1"/>
    <col min="242" max="243" width="9.140625" style="34"/>
    <col min="244" max="244" width="10.28515625" style="34" bestFit="1" customWidth="1"/>
    <col min="245" max="246" width="9.140625" style="34"/>
    <col min="247" max="247" width="10.28515625" style="34" bestFit="1" customWidth="1"/>
    <col min="248" max="249" width="9.140625" style="34"/>
    <col min="250" max="250" width="10.28515625" style="34" bestFit="1" customWidth="1"/>
    <col min="251" max="252" width="9.140625" style="34"/>
    <col min="253" max="253" width="10.28515625" style="34" bestFit="1" customWidth="1"/>
    <col min="254" max="16384" width="9.140625" style="34"/>
  </cols>
  <sheetData>
    <row r="1" spans="1:8" ht="17.25" customHeight="1" x14ac:dyDescent="0.25">
      <c r="A1" s="93" t="s">
        <v>112</v>
      </c>
      <c r="B1" s="94"/>
      <c r="C1" s="94"/>
      <c r="D1" s="94"/>
      <c r="E1" s="94"/>
      <c r="F1" s="33"/>
      <c r="G1" s="33"/>
      <c r="H1" s="33"/>
    </row>
    <row r="2" spans="1:8" ht="12.75" customHeight="1" x14ac:dyDescent="0.2"/>
    <row r="3" spans="1:8" ht="12.75" customHeight="1" x14ac:dyDescent="0.2">
      <c r="A3" s="35" t="s">
        <v>20</v>
      </c>
      <c r="B3" s="35"/>
      <c r="C3" s="35"/>
      <c r="D3" s="35"/>
      <c r="E3" s="35"/>
    </row>
    <row r="4" spans="1:8" ht="12.75" customHeight="1" x14ac:dyDescent="0.2">
      <c r="A4" s="35" t="s">
        <v>113</v>
      </c>
      <c r="B4" s="35"/>
      <c r="C4" s="35"/>
      <c r="D4" s="35"/>
      <c r="E4" s="35"/>
    </row>
    <row r="5" spans="1:8" ht="24" customHeight="1" x14ac:dyDescent="0.2">
      <c r="A5" s="95" t="s">
        <v>114</v>
      </c>
      <c r="B5" s="95"/>
      <c r="C5" s="95"/>
      <c r="D5" s="95"/>
      <c r="E5" s="95"/>
    </row>
    <row r="6" spans="1:8" ht="12.75" customHeight="1" thickBot="1" x14ac:dyDescent="0.25"/>
    <row r="7" spans="1:8" ht="28.5" customHeight="1" thickBot="1" x14ac:dyDescent="0.25">
      <c r="A7" s="36" t="s">
        <v>14</v>
      </c>
      <c r="B7" s="36" t="s">
        <v>119</v>
      </c>
      <c r="C7" s="36" t="s">
        <v>117</v>
      </c>
      <c r="D7" s="36" t="s">
        <v>118</v>
      </c>
    </row>
    <row r="8" spans="1:8" customFormat="1" x14ac:dyDescent="0.2">
      <c r="A8" s="1" t="s">
        <v>59</v>
      </c>
      <c r="B8" s="30" t="s">
        <v>41</v>
      </c>
      <c r="C8" s="32">
        <v>97.5</v>
      </c>
      <c r="D8" s="32">
        <f t="shared" ref="D8:D29" si="0">IF(C8="","",RANK(C8,Криста_Результат_29_0))</f>
        <v>1</v>
      </c>
    </row>
    <row r="9" spans="1:8" customFormat="1" x14ac:dyDescent="0.2">
      <c r="A9" s="1" t="s">
        <v>60</v>
      </c>
      <c r="B9" s="30" t="s">
        <v>121</v>
      </c>
      <c r="C9" s="32">
        <v>97.5</v>
      </c>
      <c r="D9" s="32">
        <f t="shared" si="0"/>
        <v>1</v>
      </c>
    </row>
    <row r="10" spans="1:8" customFormat="1" ht="25.5" x14ac:dyDescent="0.2">
      <c r="A10" s="1" t="s">
        <v>61</v>
      </c>
      <c r="B10" s="30" t="s">
        <v>42</v>
      </c>
      <c r="C10" s="32">
        <v>97.5</v>
      </c>
      <c r="D10" s="32">
        <f t="shared" si="0"/>
        <v>1</v>
      </c>
    </row>
    <row r="11" spans="1:8" customFormat="1" ht="25.5" x14ac:dyDescent="0.2">
      <c r="A11" s="1" t="s">
        <v>62</v>
      </c>
      <c r="B11" s="30" t="s">
        <v>43</v>
      </c>
      <c r="C11" s="32">
        <v>97.5</v>
      </c>
      <c r="D11" s="32">
        <f t="shared" si="0"/>
        <v>1</v>
      </c>
    </row>
    <row r="12" spans="1:8" customFormat="1" ht="25.5" x14ac:dyDescent="0.2">
      <c r="A12" s="1" t="s">
        <v>63</v>
      </c>
      <c r="B12" s="30" t="s">
        <v>44</v>
      </c>
      <c r="C12" s="32">
        <v>86.734999999999999</v>
      </c>
      <c r="D12" s="32">
        <v>7</v>
      </c>
    </row>
    <row r="13" spans="1:8" customFormat="1" ht="25.5" x14ac:dyDescent="0.2">
      <c r="A13" s="1" t="s">
        <v>64</v>
      </c>
      <c r="B13" s="30" t="s">
        <v>45</v>
      </c>
      <c r="C13" s="32">
        <v>93.35</v>
      </c>
      <c r="D13" s="32">
        <v>3</v>
      </c>
    </row>
    <row r="14" spans="1:8" customFormat="1" ht="25.5" x14ac:dyDescent="0.2">
      <c r="A14" s="1" t="s">
        <v>65</v>
      </c>
      <c r="B14" s="30" t="s">
        <v>46</v>
      </c>
      <c r="C14" s="32">
        <v>97.5</v>
      </c>
      <c r="D14" s="32">
        <f t="shared" si="0"/>
        <v>1</v>
      </c>
    </row>
    <row r="15" spans="1:8" customFormat="1" ht="25.5" x14ac:dyDescent="0.2">
      <c r="A15" s="1" t="s">
        <v>66</v>
      </c>
      <c r="B15" s="30" t="s">
        <v>47</v>
      </c>
      <c r="C15" s="32">
        <v>89.765000000000001</v>
      </c>
      <c r="D15" s="32">
        <v>6</v>
      </c>
    </row>
    <row r="16" spans="1:8" customFormat="1" ht="25.5" x14ac:dyDescent="0.2">
      <c r="A16" s="1" t="s">
        <v>67</v>
      </c>
      <c r="B16" s="30" t="s">
        <v>48</v>
      </c>
      <c r="C16" s="32">
        <v>92.75</v>
      </c>
      <c r="D16" s="32">
        <v>5</v>
      </c>
    </row>
    <row r="17" spans="1:4" customFormat="1" ht="38.25" x14ac:dyDescent="0.2">
      <c r="A17" s="1" t="s">
        <v>122</v>
      </c>
      <c r="B17" s="30" t="s">
        <v>120</v>
      </c>
      <c r="C17" s="32">
        <v>97.5</v>
      </c>
      <c r="D17" s="32">
        <f t="shared" si="0"/>
        <v>1</v>
      </c>
    </row>
    <row r="18" spans="1:4" customFormat="1" ht="25.5" x14ac:dyDescent="0.2">
      <c r="A18" s="1" t="s">
        <v>68</v>
      </c>
      <c r="B18" s="30" t="s">
        <v>49</v>
      </c>
      <c r="C18" s="32">
        <v>93.3</v>
      </c>
      <c r="D18" s="32">
        <v>4</v>
      </c>
    </row>
    <row r="19" spans="1:4" customFormat="1" ht="25.5" x14ac:dyDescent="0.2">
      <c r="A19" s="1" t="s">
        <v>69</v>
      </c>
      <c r="B19" s="30" t="s">
        <v>50</v>
      </c>
      <c r="C19" s="32">
        <v>97.5</v>
      </c>
      <c r="D19" s="32">
        <f t="shared" si="0"/>
        <v>1</v>
      </c>
    </row>
    <row r="20" spans="1:4" customFormat="1" ht="25.5" x14ac:dyDescent="0.2">
      <c r="A20" s="1" t="s">
        <v>70</v>
      </c>
      <c r="B20" s="30" t="s">
        <v>51</v>
      </c>
      <c r="C20" s="32">
        <v>97.5</v>
      </c>
      <c r="D20" s="32">
        <f t="shared" si="0"/>
        <v>1</v>
      </c>
    </row>
    <row r="21" spans="1:4" customFormat="1" ht="25.5" x14ac:dyDescent="0.2">
      <c r="A21" s="1" t="s">
        <v>71</v>
      </c>
      <c r="B21" s="30" t="s">
        <v>52</v>
      </c>
      <c r="C21" s="32">
        <v>97.5</v>
      </c>
      <c r="D21" s="32">
        <f t="shared" si="0"/>
        <v>1</v>
      </c>
    </row>
    <row r="22" spans="1:4" customFormat="1" ht="25.5" x14ac:dyDescent="0.2">
      <c r="A22" s="1" t="s">
        <v>72</v>
      </c>
      <c r="B22" s="30" t="s">
        <v>53</v>
      </c>
      <c r="C22" s="32">
        <v>97.5</v>
      </c>
      <c r="D22" s="32">
        <f t="shared" si="0"/>
        <v>1</v>
      </c>
    </row>
    <row r="23" spans="1:4" customFormat="1" ht="25.5" x14ac:dyDescent="0.2">
      <c r="A23" s="1" t="s">
        <v>73</v>
      </c>
      <c r="B23" s="30" t="s">
        <v>54</v>
      </c>
      <c r="C23" s="32">
        <v>97.5</v>
      </c>
      <c r="D23" s="32">
        <f t="shared" si="0"/>
        <v>1</v>
      </c>
    </row>
    <row r="24" spans="1:4" customFormat="1" ht="25.5" x14ac:dyDescent="0.2">
      <c r="A24" s="1" t="s">
        <v>74</v>
      </c>
      <c r="B24" s="30" t="s">
        <v>55</v>
      </c>
      <c r="C24" s="32">
        <v>97.5</v>
      </c>
      <c r="D24" s="32">
        <f t="shared" si="0"/>
        <v>1</v>
      </c>
    </row>
    <row r="25" spans="1:4" customFormat="1" ht="25.5" x14ac:dyDescent="0.2">
      <c r="A25" s="1" t="s">
        <v>75</v>
      </c>
      <c r="B25" s="30" t="s">
        <v>56</v>
      </c>
      <c r="C25" s="32">
        <v>97.5</v>
      </c>
      <c r="D25" s="32">
        <f t="shared" si="0"/>
        <v>1</v>
      </c>
    </row>
    <row r="26" spans="1:4" customFormat="1" ht="25.5" x14ac:dyDescent="0.2">
      <c r="A26" s="1" t="s">
        <v>76</v>
      </c>
      <c r="B26" s="30" t="s">
        <v>57</v>
      </c>
      <c r="C26" s="32">
        <v>82.88</v>
      </c>
      <c r="D26" s="32">
        <v>8</v>
      </c>
    </row>
    <row r="27" spans="1:4" customFormat="1" ht="25.5" x14ac:dyDescent="0.2">
      <c r="A27" s="1" t="s">
        <v>77</v>
      </c>
      <c r="B27" s="30" t="s">
        <v>123</v>
      </c>
      <c r="C27" s="32">
        <v>96.474999999999994</v>
      </c>
      <c r="D27" s="32">
        <v>2</v>
      </c>
    </row>
    <row r="28" spans="1:4" customFormat="1" ht="25.5" x14ac:dyDescent="0.2">
      <c r="A28" s="1" t="s">
        <v>78</v>
      </c>
      <c r="B28" s="30" t="s">
        <v>58</v>
      </c>
      <c r="C28" s="32">
        <v>97.5</v>
      </c>
      <c r="D28" s="32">
        <f t="shared" si="0"/>
        <v>1</v>
      </c>
    </row>
    <row r="29" spans="1:4" customFormat="1" ht="25.5" x14ac:dyDescent="0.2">
      <c r="A29" s="1" t="s">
        <v>125</v>
      </c>
      <c r="B29" s="30" t="s">
        <v>124</v>
      </c>
      <c r="C29" s="32">
        <v>97.5</v>
      </c>
      <c r="D29" s="32">
        <f t="shared" si="0"/>
        <v>1</v>
      </c>
    </row>
  </sheetData>
  <sheetProtection algorithmName="SHA-512" hashValue="EPWXkVZRBEufzsdGisw+MRPMqeURMJdIixituUcH06GqRmlMh05JFjgvAOJutJHF3QwH9ogon3jI9XhvBmr71g==" saltValue="ZUqWKNQ0SNkHwGWPnoABZg==" spinCount="100000" sheet="1" objects="1" scenarios="1" formatCells="0" formatColumns="0" formatRows="0" deleteColumns="0" deleteRows="0"/>
  <protectedRanges>
    <protectedRange sqref="C8:C29" name="krista_tr_10951_0_0"/>
    <protectedRange sqref="D8:D29" name="krista_tf_8792_0_0"/>
  </protectedRanges>
  <mergeCells count="2">
    <mergeCell ref="A1:E1"/>
    <mergeCell ref="A5:E5"/>
  </mergeCells>
  <pageMargins left="0.78740157480314965" right="0.39370078740157483" top="0.78740157480314965" bottom="0.39370078740157483" header="0" footer="0"/>
  <pageSetup paperSize="9" scale="90" orientation="portrait" r:id="rId1"/>
  <headerFooter alignWithMargins="0"/>
  <customProperties>
    <customPr name="273" r:id="rId2"/>
    <customPr name="krista_fm_columnsmarkup" r:id="rId3"/>
    <customPr name="krista_fm_consts" r:id="rId4"/>
    <customPr name="krista_fm_Events" r:id="rId5"/>
    <customPr name="krista_fm_metadataXML" r:id="rId6"/>
    <customPr name="krista_fm_rowsaxis" r:id="rId7"/>
    <customPr name="krista_fm_rowsmarkup" r:id="rId8"/>
    <customPr name="krista_SheetHistory" r:id="rId9"/>
    <customPr name="p8" r:id="rId10"/>
    <customPr name="p9" r:id="rId11"/>
  </customProperties>
  <legacy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119</vt:i4>
      </vt:variant>
    </vt:vector>
  </HeadingPairs>
  <TitlesOfParts>
    <vt:vector size="123" baseType="lpstr">
      <vt:lpstr>1. Реестр расходных обязательст</vt:lpstr>
      <vt:lpstr>2. Обоснования бюджетных ассигн</vt:lpstr>
      <vt:lpstr>Итог</vt:lpstr>
      <vt:lpstr>Рейтинг</vt:lpstr>
      <vt:lpstr>'1. Реестр расходных обязательст'!Print_Area</vt:lpstr>
      <vt:lpstr>'2. Обоснования бюджетных ассигн'!Print_Area</vt:lpstr>
      <vt:lpstr>Итог!Print_Area</vt:lpstr>
      <vt:lpstr>Вес1</vt:lpstr>
      <vt:lpstr>'1. Реестр расходных обязательст'!Вес1.1</vt:lpstr>
      <vt:lpstr>'1. Реестр расходных обязательст'!Вес1.2</vt:lpstr>
      <vt:lpstr>Итог!Вес2</vt:lpstr>
      <vt:lpstr>'2. Обоснования бюджетных ассигн'!Вес2.1</vt:lpstr>
      <vt:lpstr>'2. Обоснования бюджетных ассигн'!Вес2.2</vt:lpstr>
      <vt:lpstr>'2. Обоснования бюджетных ассигн'!Вес2.3</vt:lpstr>
      <vt:lpstr>'2. Обоснования бюджетных ассигн'!Вес2.4</vt:lpstr>
      <vt:lpstr>'2. Обоснования бюджетных ассигн'!Вес2.5</vt:lpstr>
      <vt:lpstr>'2. Обоснования бюджетных ассигн'!Вес2.6</vt:lpstr>
      <vt:lpstr>'2. Обоснования бюджетных ассигн'!Вес2.7</vt:lpstr>
      <vt:lpstr>'2. Обоснования бюджетных ассигн'!Вес2.8</vt:lpstr>
      <vt:lpstr>Итог!Вес3</vt:lpstr>
      <vt:lpstr>'1. Реестр расходных обязательст'!Криста_Мера_12_0</vt:lpstr>
      <vt:lpstr>'1. Реестр расходных обязательст'!Криста_Мера_13_0</vt:lpstr>
      <vt:lpstr>'1. Реестр расходных обязательст'!Криста_Мера_14_0</vt:lpstr>
      <vt:lpstr>'1. Реестр расходных обязательст'!Криста_Мера_15_0</vt:lpstr>
      <vt:lpstr>Итог!Криста_Мера_15_0</vt:lpstr>
      <vt:lpstr>Итог!Криста_Мера_16_0</vt:lpstr>
      <vt:lpstr>Итог!Криста_Мера_17_0</vt:lpstr>
      <vt:lpstr>Итог!Криста_Мера_18_0</vt:lpstr>
      <vt:lpstr>'2. Обоснования бюджетных ассигн'!Криста_Мера_28_0</vt:lpstr>
      <vt:lpstr>'2. Обоснования бюджетных ассигн'!Криста_Мера_29_0</vt:lpstr>
      <vt:lpstr>'2. Обоснования бюджетных ассигн'!Криста_Мера_30_0</vt:lpstr>
      <vt:lpstr>'2. Обоснования бюджетных ассигн'!Криста_Мера_31_0</vt:lpstr>
      <vt:lpstr>'2. Обоснования бюджетных ассигн'!Криста_Мера_32_0</vt:lpstr>
      <vt:lpstr>'2. Обоснования бюджетных ассигн'!Криста_Мера_33_0</vt:lpstr>
      <vt:lpstr>'2. Обоснования бюджетных ассигн'!Криста_Мера_34_0</vt:lpstr>
      <vt:lpstr>'2. Обоснования бюджетных ассигн'!Криста_Мера_35_0</vt:lpstr>
      <vt:lpstr>'2. Обоснования бюджетных ассигн'!Криста_Мера_36_0</vt:lpstr>
      <vt:lpstr>'2. Обоснования бюджетных ассигн'!Криста_Мера_37_0</vt:lpstr>
      <vt:lpstr>'2. Обоснования бюджетных ассигн'!Криста_Мера_38_0</vt:lpstr>
      <vt:lpstr>'2. Обоснования бюджетных ассигн'!Криста_Мера_39_0</vt:lpstr>
      <vt:lpstr>'2. Обоснования бюджетных ассигн'!Криста_Мера_40_0</vt:lpstr>
      <vt:lpstr>'2. Обоснования бюджетных ассигн'!Криста_Мера_41_0</vt:lpstr>
      <vt:lpstr>'2. Обоснования бюджетных ассигн'!Криста_Мера_42_0</vt:lpstr>
      <vt:lpstr>'2. Обоснования бюджетных ассигн'!Криста_Мера_43_0</vt:lpstr>
      <vt:lpstr>'2. Обоснования бюджетных ассигн'!Криста_Мера_44_0</vt:lpstr>
      <vt:lpstr>'2. Обоснования бюджетных ассигн'!Криста_Мера_45_0</vt:lpstr>
      <vt:lpstr>'2. Обоснования бюджетных ассигн'!Криста_Мера_46_0</vt:lpstr>
      <vt:lpstr>'2. Обоснования бюджетных ассигн'!Криста_Мера_47_0</vt:lpstr>
      <vt:lpstr>'2. Обоснования бюджетных ассигн'!Криста_Мера_48_0</vt:lpstr>
      <vt:lpstr>'2. Обоснования бюджетных ассигн'!Криста_Мера_49_0</vt:lpstr>
      <vt:lpstr>'2. Обоснования бюджетных ассигн'!Криста_Мера_50_0</vt:lpstr>
      <vt:lpstr>'2. Обоснования бюджетных ассигн'!Криста_Мера_51_0</vt:lpstr>
      <vt:lpstr>'1. Реестр расходных обязательст'!Криста_Мера_6_0</vt:lpstr>
      <vt:lpstr>'1. Реестр расходных обязательст'!Криста_Мера_7_0</vt:lpstr>
      <vt:lpstr>'1. Реестр расходных обязательст'!Криста_Результат_11_0</vt:lpstr>
      <vt:lpstr>Итог!Криста_Результат_11_0</vt:lpstr>
      <vt:lpstr>'1. Реестр расходных обязательст'!Криста_Результат_2_0</vt:lpstr>
      <vt:lpstr>Итог!Криста_Результат_2_0</vt:lpstr>
      <vt:lpstr>'1. Реестр расходных обязательст'!Криста_Результат_25_0</vt:lpstr>
      <vt:lpstr>Рейтинг!Криста_Результат_29_0</vt:lpstr>
      <vt:lpstr>Итог!Криста_Результат_30_0</vt:lpstr>
      <vt:lpstr>'2. Обоснования бюджетных ассигн'!Криста_Результат_39_0</vt:lpstr>
      <vt:lpstr>'2. Обоснования бюджетных ассигн'!Криста_Результат_41_0</vt:lpstr>
      <vt:lpstr>'2. Обоснования бюджетных ассигн'!Криста_Результат_43_0</vt:lpstr>
      <vt:lpstr>'2. Обоснования бюджетных ассигн'!Криста_Результат_45_0</vt:lpstr>
      <vt:lpstr>'2. Обоснования бюджетных ассигн'!Криста_Результат_47_0</vt:lpstr>
      <vt:lpstr>'2. Обоснования бюджетных ассигн'!Криста_Результат_49_0</vt:lpstr>
      <vt:lpstr>'2. Обоснования бюджетных ассигн'!Криста_Результат_51_0</vt:lpstr>
      <vt:lpstr>'2. Обоснования бюджетных ассигн'!Криста_Результат_53_0</vt:lpstr>
      <vt:lpstr>'2. Обоснования бюджетных ассигн'!Криста_Результат_55_0</vt:lpstr>
      <vt:lpstr>'2. Обоснования бюджетных ассигн'!Криста_Результат_58_0</vt:lpstr>
      <vt:lpstr>'1. Реестр расходных обязательст'!Криста_Результат_8_0</vt:lpstr>
      <vt:lpstr>Итог!Криста_Результат_8_0</vt:lpstr>
      <vt:lpstr>'1. Реестр расходных обязательст'!Криста_Свободный_13_0</vt:lpstr>
      <vt:lpstr>Итог!Криста_Свободный_13_0</vt:lpstr>
      <vt:lpstr>'1. Реестр расходных обязательст'!Криста_Свободный_14_0</vt:lpstr>
      <vt:lpstr>Итог!Криста_Свободный_14_0</vt:lpstr>
      <vt:lpstr>'1. Реестр расходных обязательст'!Криста_Свободный_18_0</vt:lpstr>
      <vt:lpstr>Итог!Криста_Свободный_18_0</vt:lpstr>
      <vt:lpstr>'1. Реестр расходных обязательст'!Криста_Свободный_3_0</vt:lpstr>
      <vt:lpstr>Итог!Криста_Свободный_3_0</vt:lpstr>
      <vt:lpstr>Итог!Криста_Свободный_31_0</vt:lpstr>
      <vt:lpstr>Рейтинг!Криста_Свободный_31_0</vt:lpstr>
      <vt:lpstr>Итог!Криста_Свободный_32_0</vt:lpstr>
      <vt:lpstr>'1. Реестр расходных обязательст'!Криста_Свободный_4_0</vt:lpstr>
      <vt:lpstr>Итог!Криста_Свободный_4_0</vt:lpstr>
      <vt:lpstr>'1. Реестр расходных обязательст'!Криста_Свободный_5_0</vt:lpstr>
      <vt:lpstr>Итог!Криста_Свободный_5_0</vt:lpstr>
      <vt:lpstr>'2. Обоснования бюджетных ассигн'!Криста_Свободный_52_0</vt:lpstr>
      <vt:lpstr>'2. Обоснования бюджетных ассигн'!Криста_Свободный_53_0</vt:lpstr>
      <vt:lpstr>'2. Обоснования бюджетных ассигн'!Криста_Свободный_54_0</vt:lpstr>
      <vt:lpstr>'2. Обоснования бюджетных ассигн'!Криста_Свободный_55_0</vt:lpstr>
      <vt:lpstr>'2. Обоснования бюджетных ассигн'!Криста_Свободный_56_0</vt:lpstr>
      <vt:lpstr>'2. Обоснования бюджетных ассигн'!Криста_Свободный_57_0</vt:lpstr>
      <vt:lpstr>'2. Обоснования бюджетных ассигн'!Криста_Свободный_58_0</vt:lpstr>
      <vt:lpstr>'2. Обоснования бюджетных ассигн'!Криста_Свободный_59_0</vt:lpstr>
      <vt:lpstr>'1. Реестр расходных обязательст'!Криста_Свободный_6_0</vt:lpstr>
      <vt:lpstr>Итог!Криста_Свободный_6_0</vt:lpstr>
      <vt:lpstr>'2. Обоснования бюджетных ассигн'!Криста_Свободный_60_0</vt:lpstr>
      <vt:lpstr>'2. Обоснования бюджетных ассигн'!Криста_Свободный_61_0</vt:lpstr>
      <vt:lpstr>'2. Обоснования бюджетных ассигн'!Криста_Свободный_62_0</vt:lpstr>
      <vt:lpstr>'2. Обоснования бюджетных ассигн'!Криста_Свободный_63_0</vt:lpstr>
      <vt:lpstr>'2. Обоснования бюджетных ассигн'!Криста_Свободный_64_0</vt:lpstr>
      <vt:lpstr>'2. Обоснования бюджетных ассигн'!Криста_Свободный_65_0</vt:lpstr>
      <vt:lpstr>'2. Обоснования бюджетных ассигн'!Криста_Свободный_66_0</vt:lpstr>
      <vt:lpstr>'2. Обоснования бюджетных ассигн'!Криста_Свободный_67_0</vt:lpstr>
      <vt:lpstr>'2. Обоснования бюджетных ассигн'!Криста_Свободный_68_0</vt:lpstr>
      <vt:lpstr>'2. Обоснования бюджетных ассигн'!Криста_Свободный_69_0</vt:lpstr>
      <vt:lpstr>'2. Обоснования бюджетных ассигн'!Криста_Свободный_70_0</vt:lpstr>
      <vt:lpstr>'2. Обоснования бюджетных ассигн'!Криста_Свободный_71_0</vt:lpstr>
      <vt:lpstr>'2. Обоснования бюджетных ассигн'!Криста_Свободный_72_0</vt:lpstr>
      <vt:lpstr>'2. Обоснования бюджетных ассигн'!Криста_Свободный_73_0</vt:lpstr>
      <vt:lpstr>'2. Обоснования бюджетных ассигн'!Криста_Свободный_74_0</vt:lpstr>
      <vt:lpstr>'2. Обоснования бюджетных ассигн'!Криста_Свободный_75_0</vt:lpstr>
      <vt:lpstr>'2. Обоснования бюджетных ассигн'!Криста_Свободный_76_0</vt:lpstr>
      <vt:lpstr>'1. Реестр расходных обязательст'!Криста_Таблица</vt:lpstr>
      <vt:lpstr>'2. Обоснования бюджетных ассигн'!Криста_Таблица</vt:lpstr>
      <vt:lpstr>Итог!Криста_Таблица</vt:lpstr>
      <vt:lpstr>Рейтинг!Криста_Таблица</vt:lpstr>
      <vt:lpstr>'1. Реестр расходных обязательст'!ОбластьИмпорта</vt:lpstr>
      <vt:lpstr>'2. Обоснования бюджетных ассигн'!ОбластьИмпорта</vt:lpstr>
      <vt:lpstr>Итог!ОбластьИмпорта</vt:lpstr>
      <vt:lpstr>Рейтинг!ОбластьИмпорта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Балабанова Татьяна Георгиевна</dc:creator>
  <cp:lastModifiedBy>Скрынникова Жанна Алексеевна</cp:lastModifiedBy>
  <cp:lastPrinted>2019-11-22T10:43:44Z</cp:lastPrinted>
  <dcterms:created xsi:type="dcterms:W3CDTF">2012-04-25T03:36:51Z</dcterms:created>
  <dcterms:modified xsi:type="dcterms:W3CDTF">2019-11-22T10:43:49Z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Path">
    <vt:lpwstr>C:\Program Files (x86)\Krista\FM\Krista.FM.Client\Workplace\TasksDocuments\185_270_ИТОГОВАЯ ОЦЕНКА.xlsx</vt:lpwstr>
  </property>
  <property fmtid="{D5CDD505-2E9C-101B-9397-08002B2CF9AE}" pid="3" name="fm.DocumentName">
    <vt:lpwstr>ИТОГОВАЯ ОЦЕНКА</vt:lpwstr>
  </property>
  <property fmtid="{D5CDD505-2E9C-101B-9397-08002B2CF9AE}" pid="4" name="fm.DocumentId">
    <vt:lpwstr>270</vt:lpwstr>
  </property>
  <property fmtid="{D5CDD505-2E9C-101B-9397-08002B2CF9AE}" pid="5" name="fm.TaskName">
    <vt:lpwstr>Отдел сводного планирования</vt:lpwstr>
  </property>
  <property fmtid="{D5CDD505-2E9C-101B-9397-08002B2CF9AE}" pid="6" name="fm.TaskId">
    <vt:lpwstr>185</vt:lpwstr>
  </property>
  <property fmtid="{D5CDD505-2E9C-101B-9397-08002B2CF9AE}" pid="7" name="fm.Owner">
    <vt:lpwstr>DF\Administrator</vt:lpwstr>
  </property>
  <property fmtid="{D5CDD505-2E9C-101B-9397-08002B2CF9AE}" pid="8" name="fm.DocPath">
    <vt:lpwstr>C:\Program Files (x86)\Krista\FM\Krista.FM.Client\Workplace\TasksDocuments\185_270_ИТОГОВАЯ ОЦЕНКА.xlsx</vt:lpwstr>
  </property>
  <property fmtid="{D5CDD505-2E9C-101B-9397-08002B2CF9AE}" pid="9" name="fm.DocType">
    <vt:lpwstr>0</vt:lpwstr>
  </property>
  <property fmtid="{D5CDD505-2E9C-101B-9397-08002B2CF9AE}" pid="10" name="fm.ConnectionStr">
    <vt:lpwstr>SERVER4:8008</vt:lpwstr>
  </property>
  <property fmtid="{D5CDD505-2E9C-101B-9397-08002B2CF9AE}" pid="11" name="fm.AlterConnection">
    <vt:lpwstr>http://fmserv/Krista.FM.Server.WebServices/PlaningService.asmx</vt:lpwstr>
  </property>
  <property fmtid="{D5CDD505-2E9C-101B-9397-08002B2CF9AE}" pid="12" name="fm.SchemeName">
    <vt:lpwstr>Краснодар ГО</vt:lpwstr>
  </property>
  <property fmtid="{D5CDD505-2E9C-101B-9397-08002B2CF9AE}" pid="13" name="fm.tc.Data.Size">
    <vt:lpwstr>2600</vt:lpwstr>
  </property>
  <property fmtid="{D5CDD505-2E9C-101B-9397-08002B2CF9AE}" pid="14" name="fm.Result.Success">
    <vt:lpwstr>true</vt:lpwstr>
  </property>
  <property fmtid="{D5CDD505-2E9C-101B-9397-08002B2CF9AE}" pid="15" name="fm.Result.Message">
    <vt:lpwstr/>
  </property>
</Properties>
</file>