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omments1.xml" ContentType="application/vnd.openxmlformats-officedocument.spreadsheetml.comments+xml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omments2.xml" ContentType="application/vnd.openxmlformats-officedocument.spreadsheetml.comments+xml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omments3.xml" ContentType="application/vnd.openxmlformats-officedocument.spreadsheetml.comments+xml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customProperty62.bin" ContentType="application/vnd.openxmlformats-officedocument.spreadsheetml.customProperty"/>
  <Override PartName="/xl/customProperty63.bin" ContentType="application/vnd.openxmlformats-officedocument.spreadsheetml.customProperty"/>
  <Override PartName="/xl/customProperty64.bin" ContentType="application/vnd.openxmlformats-officedocument.spreadsheetml.customProperty"/>
  <Override PartName="/xl/customProperty65.bin" ContentType="application/vnd.openxmlformats-officedocument.spreadsheetml.customProperty"/>
  <Override PartName="/xl/comments4.xml" ContentType="application/vnd.openxmlformats-officedocument.spreadsheetml.comments+xml"/>
  <Override PartName="/xl/customProperty66.bin" ContentType="application/vnd.openxmlformats-officedocument.spreadsheetml.customProperty"/>
  <Override PartName="/xl/customProperty67.bin" ContentType="application/vnd.openxmlformats-officedocument.spreadsheetml.customProperty"/>
  <Override PartName="/xl/customProperty68.bin" ContentType="application/vnd.openxmlformats-officedocument.spreadsheetml.customProperty"/>
  <Override PartName="/xl/customProperty69.bin" ContentType="application/vnd.openxmlformats-officedocument.spreadsheetml.customProperty"/>
  <Override PartName="/xl/customProperty70.bin" ContentType="application/vnd.openxmlformats-officedocument.spreadsheetml.customProperty"/>
  <Override PartName="/xl/customProperty71.bin" ContentType="application/vnd.openxmlformats-officedocument.spreadsheetml.customProperty"/>
  <Override PartName="/xl/customProperty72.bin" ContentType="application/vnd.openxmlformats-officedocument.spreadsheetml.customProperty"/>
  <Override PartName="/xl/customProperty73.bin" ContentType="application/vnd.openxmlformats-officedocument.spreadsheetml.customProperty"/>
  <Override PartName="/xl/customProperty74.bin" ContentType="application/vnd.openxmlformats-officedocument.spreadsheetml.customProperty"/>
  <Override PartName="/xl/customProperty75.bin" ContentType="application/vnd.openxmlformats-officedocument.spreadsheetml.customProperty"/>
  <Override PartName="/xl/customProperty76.bin" ContentType="application/vnd.openxmlformats-officedocument.spreadsheetml.customProperty"/>
  <Override PartName="/xl/customProperty77.bin" ContentType="application/vnd.openxmlformats-officedocument.spreadsheetml.customProperty"/>
  <Override PartName="/xl/customProperty78.bin" ContentType="application/vnd.openxmlformats-officedocument.spreadsheetml.customProperty"/>
  <Override PartName="/xl/customProperty79.bin" ContentType="application/vnd.openxmlformats-officedocument.spreadsheetml.customProperty"/>
  <Override PartName="/xl/customProperty80.bin" ContentType="application/vnd.openxmlformats-officedocument.spreadsheetml.customProperty"/>
  <Override PartName="/xl/customProperty81.bin" ContentType="application/vnd.openxmlformats-officedocument.spreadsheetml.customProperty"/>
  <Override PartName="/xl/customProperty82.bin" ContentType="application/vnd.openxmlformats-officedocument.spreadsheetml.customProperty"/>
  <Override PartName="/xl/comments5.xml" ContentType="application/vnd.openxmlformats-officedocument.spreadsheetml.comments+xml"/>
  <Override PartName="/xl/customProperty83.bin" ContentType="application/vnd.openxmlformats-officedocument.spreadsheetml.customProperty"/>
  <Override PartName="/xl/customProperty84.bin" ContentType="application/vnd.openxmlformats-officedocument.spreadsheetml.customProperty"/>
  <Override PartName="/xl/customProperty85.bin" ContentType="application/vnd.openxmlformats-officedocument.spreadsheetml.customProperty"/>
  <Override PartName="/xl/customProperty86.bin" ContentType="application/vnd.openxmlformats-officedocument.spreadsheetml.customProperty"/>
  <Override PartName="/xl/customProperty87.bin" ContentType="application/vnd.openxmlformats-officedocument.spreadsheetml.customProperty"/>
  <Override PartName="/xl/customProperty88.bin" ContentType="application/vnd.openxmlformats-officedocument.spreadsheetml.customProperty"/>
  <Override PartName="/xl/customProperty89.bin" ContentType="application/vnd.openxmlformats-officedocument.spreadsheetml.customProperty"/>
  <Override PartName="/xl/customProperty90.bin" ContentType="application/vnd.openxmlformats-officedocument.spreadsheetml.customProperty"/>
  <Override PartName="/xl/customProperty91.bin" ContentType="application/vnd.openxmlformats-officedocument.spreadsheetml.customProperty"/>
  <Override PartName="/xl/customProperty92.bin" ContentType="application/vnd.openxmlformats-officedocument.spreadsheetml.customProperty"/>
  <Override PartName="/xl/customProperty93.bin" ContentType="application/vnd.openxmlformats-officedocument.spreadsheetml.customProperty"/>
  <Override PartName="/xl/customProperty94.bin" ContentType="application/vnd.openxmlformats-officedocument.spreadsheetml.customProperty"/>
  <Override PartName="/xl/customProperty95.bin" ContentType="application/vnd.openxmlformats-officedocument.spreadsheetml.customProperty"/>
  <Override PartName="/xl/customProperty96.bin" ContentType="application/vnd.openxmlformats-officedocument.spreadsheetml.customProperty"/>
  <Override PartName="/xl/customProperty97.bin" ContentType="application/vnd.openxmlformats-officedocument.spreadsheetml.customProperty"/>
  <Override PartName="/xl/comments6.xml" ContentType="application/vnd.openxmlformats-officedocument.spreadsheetml.comments+xml"/>
  <Override PartName="/xl/customProperty98.bin" ContentType="application/vnd.openxmlformats-officedocument.spreadsheetml.customProperty"/>
  <Override PartName="/xl/customProperty99.bin" ContentType="application/vnd.openxmlformats-officedocument.spreadsheetml.customProperty"/>
  <Override PartName="/xl/customProperty100.bin" ContentType="application/vnd.openxmlformats-officedocument.spreadsheetml.customProperty"/>
  <Override PartName="/xl/customProperty101.bin" ContentType="application/vnd.openxmlformats-officedocument.spreadsheetml.customProperty"/>
  <Override PartName="/xl/customProperty102.bin" ContentType="application/vnd.openxmlformats-officedocument.spreadsheetml.customProperty"/>
  <Override PartName="/xl/customProperty103.bin" ContentType="application/vnd.openxmlformats-officedocument.spreadsheetml.customProperty"/>
  <Override PartName="/xl/customProperty104.bin" ContentType="application/vnd.openxmlformats-officedocument.spreadsheetml.customProperty"/>
  <Override PartName="/xl/customProperty105.bin" ContentType="application/vnd.openxmlformats-officedocument.spreadsheetml.customProperty"/>
  <Override PartName="/xl/customProperty106.bin" ContentType="application/vnd.openxmlformats-officedocument.spreadsheetml.customProperty"/>
  <Override PartName="/xl/customProperty107.bin" ContentType="application/vnd.openxmlformats-officedocument.spreadsheetml.customProperty"/>
  <Override PartName="/xl/customProperty108.bin" ContentType="application/vnd.openxmlformats-officedocument.spreadsheetml.customProperty"/>
  <Override PartName="/xl/customProperty109.bin" ContentType="application/vnd.openxmlformats-officedocument.spreadsheetml.customProperty"/>
  <Override PartName="/xl/customProperty110.bin" ContentType="application/vnd.openxmlformats-officedocument.spreadsheetml.customProperty"/>
  <Override PartName="/xl/customProperty111.bin" ContentType="application/vnd.openxmlformats-officedocument.spreadsheetml.customProperty"/>
  <Override PartName="/xl/customProperty112.bin" ContentType="application/vnd.openxmlformats-officedocument.spreadsheetml.customProperty"/>
  <Override PartName="/xl/customProperty113.bin" ContentType="application/vnd.openxmlformats-officedocument.spreadsheetml.customProperty"/>
  <Override PartName="/xl/customProperty114.bin" ContentType="application/vnd.openxmlformats-officedocument.spreadsheetml.customProperty"/>
  <Override PartName="/xl/comments7.xml" ContentType="application/vnd.openxmlformats-officedocument.spreadsheetml.comments+xml"/>
  <Override PartName="/xl/customProperty115.bin" ContentType="application/vnd.openxmlformats-officedocument.spreadsheetml.customProperty"/>
  <Override PartName="/xl/customProperty116.bin" ContentType="application/vnd.openxmlformats-officedocument.spreadsheetml.customProperty"/>
  <Override PartName="/xl/customProperty117.bin" ContentType="application/vnd.openxmlformats-officedocument.spreadsheetml.customProperty"/>
  <Override PartName="/xl/customProperty118.bin" ContentType="application/vnd.openxmlformats-officedocument.spreadsheetml.customProperty"/>
  <Override PartName="/xl/customProperty119.bin" ContentType="application/vnd.openxmlformats-officedocument.spreadsheetml.customProperty"/>
  <Override PartName="/xl/customProperty120.bin" ContentType="application/vnd.openxmlformats-officedocument.spreadsheetml.customProperty"/>
  <Override PartName="/xl/customProperty121.bin" ContentType="application/vnd.openxmlformats-officedocument.spreadsheetml.customProperty"/>
  <Override PartName="/xl/customProperty122.bin" ContentType="application/vnd.openxmlformats-officedocument.spreadsheetml.customProperty"/>
  <Override PartName="/xl/customProperty123.bin" ContentType="application/vnd.openxmlformats-officedocument.spreadsheetml.customProperty"/>
  <Override PartName="/xl/customProperty124.bin" ContentType="application/vnd.openxmlformats-officedocument.spreadsheetml.customProperty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888888888888888888888888888\"/>
    </mc:Choice>
  </mc:AlternateContent>
  <bookViews>
    <workbookView xWindow="0" yWindow="150" windowWidth="15480" windowHeight="10560" tabRatio="881" activeTab="6"/>
  </bookViews>
  <sheets>
    <sheet name="1. Среднесрочное финансовое пла" sheetId="88" r:id="rId1"/>
    <sheet name="2. Исп местн бюдж в части доход" sheetId="94" r:id="rId2"/>
    <sheet name="3. Исп мест бюджета в ч расх" sheetId="90" r:id="rId3"/>
    <sheet name="4. Учет и отчетность" sheetId="91" r:id="rId4"/>
    <sheet name="5. Контроль и аудит" sheetId="92" r:id="rId5"/>
    <sheet name="6. Кадровый потенциал сотруд" sheetId="93" r:id="rId6"/>
    <sheet name="Итог" sheetId="82" r:id="rId7"/>
    <sheet name="Рейтинг" sheetId="89" r:id="rId8"/>
  </sheets>
  <definedNames>
    <definedName name="_FilterDatabase" localSheetId="6" hidden="1">Итог!$A$16:$S$16</definedName>
    <definedName name="_FilterDatabase" localSheetId="7" hidden="1">Рейтинг!$A$3:$BH$3</definedName>
    <definedName name="krista_columnsbreak" localSheetId="0" hidden="1">'1. Среднесрочное финансовое пла'!$17:$17</definedName>
    <definedName name="krista_columnsbreak" localSheetId="6" hidden="1">Итог!$16:$16</definedName>
    <definedName name="krista_columnsbreak" localSheetId="7" hidden="1">Рейтинг!$3:$3</definedName>
    <definedName name="krista_r" localSheetId="0" hidden="1">'1. Среднесрочное финансовое пла'!$B$18:$B$40</definedName>
    <definedName name="krista_r" localSheetId="1" hidden="1">'2. Исп местн бюдж в части доход'!$B$14:$B$36</definedName>
    <definedName name="krista_r" localSheetId="2" hidden="1">'3. Исп мест бюджета в ч расх'!$B$16:$B$38</definedName>
    <definedName name="krista_r" localSheetId="3" hidden="1">'4. Учет и отчетность'!$B$16:$B$38</definedName>
    <definedName name="krista_r" localSheetId="4" hidden="1">'5. Контроль и аудит'!$B$17:$B$39</definedName>
    <definedName name="krista_r" localSheetId="5" hidden="1">'6. Кадровый потенциал сотруд'!$B$15:$B$37</definedName>
    <definedName name="krista_r" localSheetId="6" hidden="1">Итог!$B$17:$B$39</definedName>
    <definedName name="krista_r" localSheetId="7" hidden="1">Рейтинг!$B$4:$B$26</definedName>
    <definedName name="krista_rd_15236" localSheetId="6" hidden="1">Итог!$B$17:$B$39</definedName>
    <definedName name="krista_rd_40601" localSheetId="0" hidden="1">'1. Среднесрочное финансовое пла'!$B$18:$B$40</definedName>
    <definedName name="krista_rd_40601" localSheetId="2" hidden="1">'3. Исп мест бюджета в ч расх'!$B$16:$B$38</definedName>
    <definedName name="krista_rd_40601" localSheetId="3" hidden="1">'4. Учет и отчетность'!$B$16:$B$38</definedName>
    <definedName name="krista_rd_40601" localSheetId="4" hidden="1">'5. Контроль и аудит'!$B$17:$B$39</definedName>
    <definedName name="krista_rd_40601" localSheetId="5" hidden="1">'6. Кадровый потенциал сотруд'!$B$15:$B$37</definedName>
    <definedName name="krista_rd_46383" localSheetId="1" hidden="1">'2. Исп местн бюдж в части доход'!$B$14:$B$36</definedName>
    <definedName name="krista_rd_94" localSheetId="7" hidden="1">Рейтинг!$B$4:$B$26</definedName>
    <definedName name="krista_rl_15238" localSheetId="6" hidden="1">Итог!$B$17:$B$39</definedName>
    <definedName name="krista_rl_40603" localSheetId="0" hidden="1">'1. Среднесрочное финансовое пла'!$B$18:$B$40</definedName>
    <definedName name="krista_rl_40603" localSheetId="2" hidden="1">'3. Исп мест бюджета в ч расх'!$B$16:$B$38</definedName>
    <definedName name="krista_rl_40603" localSheetId="3" hidden="1">'4. Учет и отчетность'!$B$16:$B$38</definedName>
    <definedName name="krista_rl_40603" localSheetId="4" hidden="1">'5. Контроль и аудит'!$B$17:$B$39</definedName>
    <definedName name="krista_rl_40603" localSheetId="5" hidden="1">'6. Кадровый потенциал сотруд'!$B$15:$B$37</definedName>
    <definedName name="krista_rl_46385" localSheetId="1" hidden="1">'2. Исп местн бюдж в части доход'!$B$14:$B$36</definedName>
    <definedName name="krista_rl_96" localSheetId="7" hidden="1">Рейтинг!$B$4:$B$26</definedName>
    <definedName name="krista_rmp_15236_0" localSheetId="6" hidden="1">Итог!$A$17:$A$39</definedName>
    <definedName name="krista_rmp_40601_0" localSheetId="0" hidden="1">'1. Среднесрочное финансовое пла'!$A$18:$A$40</definedName>
    <definedName name="krista_rmp_40601_0" localSheetId="2" hidden="1">'3. Исп мест бюджета в ч расх'!$A$16:$A$38</definedName>
    <definedName name="krista_rmp_40601_0" localSheetId="3" hidden="1">'4. Учет и отчетность'!$A$16:$A$38</definedName>
    <definedName name="krista_rmp_40601_0" localSheetId="4" hidden="1">'5. Контроль и аудит'!$A$17:$A$39</definedName>
    <definedName name="krista_rmp_40601_0" localSheetId="5" hidden="1">'6. Кадровый потенциал сотруд'!$A$15:$A$37</definedName>
    <definedName name="krista_rmp_46383_0" localSheetId="1" hidden="1">'2. Исп местн бюдж в части доход'!$A$14:$A$36</definedName>
    <definedName name="krista_rmp_94_0" localSheetId="7" hidden="1">Рейтинг!$A$4:$A$26</definedName>
    <definedName name="krista_rmpa" localSheetId="0" hidden="1">'1. Среднесрочное финансовое пла'!$A$18:$A$40</definedName>
    <definedName name="krista_rmpa" localSheetId="1" hidden="1">'2. Исп местн бюдж в части доход'!$A$14:$A$36</definedName>
    <definedName name="krista_rmpa" localSheetId="2" hidden="1">'3. Исп мест бюджета в ч расх'!$A$16:$A$38</definedName>
    <definedName name="krista_rmpa" localSheetId="3" hidden="1">'4. Учет и отчетность'!$A$16:$A$38</definedName>
    <definedName name="krista_rmpa" localSheetId="4" hidden="1">'5. Контроль и аудит'!$A$17:$A$39</definedName>
    <definedName name="krista_rmpa" localSheetId="5" hidden="1">'6. Кадровый потенциал сотруд'!$A$15:$A$37</definedName>
    <definedName name="krista_rmpa" localSheetId="6" hidden="1">Итог!$A$17:$A$39</definedName>
    <definedName name="krista_rmpa" localSheetId="7" hidden="1">Рейтинг!$A$4:$A$26</definedName>
    <definedName name="krista_rowtitlesbreak" localSheetId="1" hidden="1">'2. Исп местн бюдж в части доход'!$12:$13</definedName>
    <definedName name="krista_rowtitlesbreak" localSheetId="2" hidden="1">'3. Исп мест бюджета в ч расх'!$14:$15</definedName>
    <definedName name="krista_rowtitlesbreak" localSheetId="3" hidden="1">'4. Учет и отчетность'!$14:$15</definedName>
    <definedName name="krista_rowtitlesbreak" localSheetId="4" hidden="1">'5. Контроль и аудит'!$15:$16</definedName>
    <definedName name="krista_rowtitlesbreak" localSheetId="5" hidden="1">'6. Кадровый потенциал сотруд'!$13:$14</definedName>
    <definedName name="krista_rta" localSheetId="0" hidden="1">'1. Среднесрочное финансовое пла'!$18:$40</definedName>
    <definedName name="krista_rta" localSheetId="1" hidden="1">'2. Исп местн бюдж в части доход'!$14:$36</definedName>
    <definedName name="krista_rta" localSheetId="2" hidden="1">'3. Исп мест бюджета в ч расх'!$16:$38</definedName>
    <definedName name="krista_rta" localSheetId="3" hidden="1">'4. Учет и отчетность'!$16:$38</definedName>
    <definedName name="krista_rta" localSheetId="4" hidden="1">'5. Контроль и аудит'!$17:$39</definedName>
    <definedName name="krista_rta" localSheetId="5" hidden="1">'6. Кадровый потенциал сотруд'!$15:$37</definedName>
    <definedName name="krista_rta" localSheetId="6" hidden="1">Итог!$17:$39</definedName>
    <definedName name="krista_rta" localSheetId="7" hidden="1">Рейтинг!$4:$26</definedName>
    <definedName name="krista_t" localSheetId="0" hidden="1">'1. Среднесрочное финансовое пла'!$C$18:$BB$40</definedName>
    <definedName name="krista_t" localSheetId="1" hidden="1">'2. Исп местн бюдж в части доход'!$C$14:$Z$36</definedName>
    <definedName name="krista_t" localSheetId="2" hidden="1">'3. Исп мест бюджета в ч расх'!$C$16:$AN$38</definedName>
    <definedName name="krista_t" localSheetId="3" hidden="1">'4. Учет и отчетность'!$C$16:$AN$38</definedName>
    <definedName name="krista_t" localSheetId="4" hidden="1">'5. Контроль и аудит'!$C$17:$AU$39</definedName>
    <definedName name="krista_t" localSheetId="5" hidden="1">'6. Кадровый потенциал сотруд'!$C$15:$AG$37</definedName>
    <definedName name="krista_t" localSheetId="6" hidden="1">Итог!$C$17:$AU$39</definedName>
    <definedName name="krista_t" localSheetId="7" hidden="1">Рейтинг!$C$4:$D$26</definedName>
    <definedName name="krista_table" localSheetId="0" hidden="1">'1. Среднесрочное финансовое пла'!$A$17:$BB$40</definedName>
    <definedName name="krista_table" localSheetId="1" hidden="1">'2. Исп местн бюдж в части доход'!$A$12:$Z$36</definedName>
    <definedName name="krista_table" localSheetId="2" hidden="1">'3. Исп мест бюджета в ч расх'!$A$14:$AN$38</definedName>
    <definedName name="krista_table" localSheetId="3" hidden="1">'4. Учет и отчетность'!$A$14:$AN$38</definedName>
    <definedName name="krista_table" localSheetId="4" hidden="1">'5. Контроль и аудит'!$A$15:$AU$39</definedName>
    <definedName name="krista_table" localSheetId="5" hidden="1">'6. Кадровый потенциал сотруд'!$A$13:$AG$37</definedName>
    <definedName name="krista_table" localSheetId="6" hidden="1">Итог!$A$16:$AU$39</definedName>
    <definedName name="krista_table" localSheetId="7" hidden="1">Рейтинг!$A$3:$D$26</definedName>
    <definedName name="krista_tablewitoutid" localSheetId="0" hidden="1">'1. Среднесрочное финансовое пла'!$A$17:$BB$40</definedName>
    <definedName name="krista_tablewitoutid" localSheetId="1" hidden="1">'2. Исп местн бюдж в части доход'!$A$12:$Z$36</definedName>
    <definedName name="krista_tablewitoutid" localSheetId="2" hidden="1">'3. Исп мест бюджета в ч расх'!$A$14:$AN$38</definedName>
    <definedName name="krista_tablewitoutid" localSheetId="3" hidden="1">'4. Учет и отчетность'!$A$14:$AN$38</definedName>
    <definedName name="krista_tablewitoutid" localSheetId="4" hidden="1">'5. Контроль и аудит'!$A$15:$AU$39</definedName>
    <definedName name="krista_tablewitoutid" localSheetId="5" hidden="1">'6. Кадровый потенциал сотруд'!$A$13:$AG$37</definedName>
    <definedName name="krista_tablewitoutid" localSheetId="6" hidden="1">Итог!$A$16:$AU$39</definedName>
    <definedName name="krista_tablewitoutid" localSheetId="7" hidden="1">Рейтинг!$A$3:$D$26</definedName>
    <definedName name="krista_tf_16747" localSheetId="6" hidden="1">Итог!$G$17:$G$39</definedName>
    <definedName name="krista_tf_16747_0_4" localSheetId="6" hidden="1">Итог!$G$17:$G$39</definedName>
    <definedName name="krista_tf_16748" localSheetId="6" hidden="1">Итог!$M$17:$M$39</definedName>
    <definedName name="krista_tf_16748_0_4" localSheetId="6" hidden="1">Итог!$M$17:$M$39</definedName>
    <definedName name="krista_tf_25801" localSheetId="6" hidden="1">Итог!$S$17:$S$39</definedName>
    <definedName name="krista_tf_25801_0_0" localSheetId="6" hidden="1">Итог!$S$17:$S$39</definedName>
    <definedName name="krista_tf_25803" localSheetId="6" hidden="1">Итог!$T$17:$T$39</definedName>
    <definedName name="krista_tf_25803_0_0" localSheetId="6" hidden="1">Итог!$T$17:$T$39</definedName>
    <definedName name="krista_tf_25804" localSheetId="6" hidden="1">Итог!$U$17:$U$39</definedName>
    <definedName name="krista_tf_25804_0_0" localSheetId="6" hidden="1">Итог!$U$17:$U$39</definedName>
    <definedName name="krista_tf_25806" localSheetId="6" hidden="1">Итог!$AQ$17:$AQ$39</definedName>
    <definedName name="krista_tf_25806_0_0" localSheetId="6" hidden="1">Итог!$AQ$17:$AQ$39</definedName>
    <definedName name="krista_tf_25808" localSheetId="6" hidden="1">Итог!$Y$17:$Y$39</definedName>
    <definedName name="krista_tf_25808_0_0" localSheetId="6" hidden="1">Итог!$Y$17:$Y$39</definedName>
    <definedName name="krista_tf_25810" localSheetId="6" hidden="1">Итог!$Z$17:$Z$39</definedName>
    <definedName name="krista_tf_25810_0_0" localSheetId="6" hidden="1">Итог!$Z$17:$Z$39</definedName>
    <definedName name="krista_tf_25811" localSheetId="6" hidden="1">Итог!$AA$17:$AA$39</definedName>
    <definedName name="krista_tf_25811_0_0" localSheetId="6" hidden="1">Итог!$AA$17:$AA$39</definedName>
    <definedName name="krista_tf_25813" localSheetId="6" hidden="1">Итог!$AR$17:$AR$39</definedName>
    <definedName name="krista_tf_25813_0_0" localSheetId="6" hidden="1">Итог!$AR$17:$AR$39</definedName>
    <definedName name="krista_tf_25814" localSheetId="6" hidden="1">Итог!$AS$17:$AS$39</definedName>
    <definedName name="krista_tf_25814_0_0" localSheetId="6" hidden="1">Итог!$AS$17:$AS$39</definedName>
    <definedName name="krista_tf_25815" localSheetId="6" hidden="1">Итог!$AT$17:$AT$39</definedName>
    <definedName name="krista_tf_25815_0_0" localSheetId="6" hidden="1">Итог!$AT$17:$AT$39</definedName>
    <definedName name="krista_tf_25817" localSheetId="6" hidden="1">Итог!$AE$17:$AE$39</definedName>
    <definedName name="krista_tf_25817_0_0" localSheetId="6" hidden="1">Итог!$AE$17:$AE$39</definedName>
    <definedName name="krista_tf_25819" localSheetId="6" hidden="1">Итог!$AF$17:$AF$39</definedName>
    <definedName name="krista_tf_25819_0_0" localSheetId="6" hidden="1">Итог!$AF$17:$AF$39</definedName>
    <definedName name="krista_tf_25820" localSheetId="6" hidden="1">Итог!$AG$17:$AG$39</definedName>
    <definedName name="krista_tf_25820_0_0" localSheetId="6" hidden="1">Итог!$AG$17:$AG$39</definedName>
    <definedName name="krista_tf_25823" localSheetId="6" hidden="1">Итог!$AK$17:$AK$39</definedName>
    <definedName name="krista_tf_25823_0_0" localSheetId="6" hidden="1">Итог!$AK$17:$AK$39</definedName>
    <definedName name="krista_tf_25825" localSheetId="6" hidden="1">Итог!$AL$17:$AL$39</definedName>
    <definedName name="krista_tf_25825_0_0" localSheetId="6" hidden="1">Итог!$AL$17:$AL$39</definedName>
    <definedName name="krista_tf_25826" localSheetId="6" hidden="1">Итог!$AM$17:$AM$39</definedName>
    <definedName name="krista_tf_25826_0_0" localSheetId="6" hidden="1">Итог!$AM$17:$AM$39</definedName>
    <definedName name="krista_tf_40535" localSheetId="0" hidden="1">'1. Среднесрочное финансовое пла'!$H$18:$H$40</definedName>
    <definedName name="krista_tf_40535" localSheetId="1" hidden="1">'2. Исп местн бюдж в части доход'!$H$14:$H$36</definedName>
    <definedName name="krista_tf_40535" localSheetId="2" hidden="1">'3. Исп мест бюджета в ч расх'!$H$16:$H$38</definedName>
    <definedName name="krista_tf_40535" localSheetId="3" hidden="1">'4. Учет и отчетность'!$H$16:$H$38</definedName>
    <definedName name="krista_tf_40535" localSheetId="4" hidden="1">'5. Контроль и аудит'!$H$17:$H$39</definedName>
    <definedName name="krista_tf_40535" localSheetId="5" hidden="1">'6. Кадровый потенциал сотруд'!$H$15:$H$37</definedName>
    <definedName name="krista_tf_40535_0_0" localSheetId="0" hidden="1">'1. Среднесрочное финансовое пла'!$H$18:$H$40</definedName>
    <definedName name="krista_tf_40535_0_0" localSheetId="1" hidden="1">'2. Исп местн бюдж в части доход'!$H$14:$H$36</definedName>
    <definedName name="krista_tf_40535_0_0" localSheetId="2" hidden="1">'3. Исп мест бюджета в ч расх'!$H$16:$H$38</definedName>
    <definedName name="krista_tf_40535_0_0" localSheetId="3" hidden="1">'4. Учет и отчетность'!$H$16:$H$38</definedName>
    <definedName name="krista_tf_40535_0_0" localSheetId="4" hidden="1">'5. Контроль и аудит'!$H$17:$H$39</definedName>
    <definedName name="krista_tf_40535_0_0" localSheetId="5" hidden="1">'6. Кадровый потенциал сотруд'!$H$15:$H$37</definedName>
    <definedName name="krista_tf_40536" localSheetId="0" hidden="1">'1. Среднесрочное финансовое пла'!$I$18:$I$40</definedName>
    <definedName name="krista_tf_40536" localSheetId="1" hidden="1">'2. Исп местн бюдж в части доход'!$I$14:$I$36</definedName>
    <definedName name="krista_tf_40536" localSheetId="2" hidden="1">'3. Исп мест бюджета в ч расх'!$I$16:$I$38</definedName>
    <definedName name="krista_tf_40536" localSheetId="3" hidden="1">'4. Учет и отчетность'!$I$16:$I$38</definedName>
    <definedName name="krista_tf_40536" localSheetId="4" hidden="1">'5. Контроль и аудит'!$I$17:$I$39</definedName>
    <definedName name="krista_tf_40536" localSheetId="5" hidden="1">'6. Кадровый потенциал сотруд'!$I$15:$I$37</definedName>
    <definedName name="krista_tf_40536_0_0" localSheetId="0" hidden="1">'1. Среднесрочное финансовое пла'!$I$18:$I$40</definedName>
    <definedName name="krista_tf_40536_0_0" localSheetId="1" hidden="1">'2. Исп местн бюдж в части доход'!$I$14:$I$36</definedName>
    <definedName name="krista_tf_40536_0_0" localSheetId="2" hidden="1">'3. Исп мест бюджета в ч расх'!$I$16:$I$38</definedName>
    <definedName name="krista_tf_40536_0_0" localSheetId="3" hidden="1">'4. Учет и отчетность'!$I$16:$I$38</definedName>
    <definedName name="krista_tf_40536_0_0" localSheetId="4" hidden="1">'5. Контроль и аудит'!$I$17:$I$39</definedName>
    <definedName name="krista_tf_40536_0_0" localSheetId="5" hidden="1">'6. Кадровый потенциал сотруд'!$I$15:$I$37</definedName>
    <definedName name="krista_tf_40541" localSheetId="0" hidden="1">'1. Среднесрочное финансовое пла'!$N$18:$N$40</definedName>
    <definedName name="krista_tf_40541" localSheetId="1" hidden="1">'2. Исп местн бюдж в части доход'!$N$14:$N$36</definedName>
    <definedName name="krista_tf_40541" localSheetId="2" hidden="1">'3. Исп мест бюджета в ч расх'!$N$16:$N$38</definedName>
    <definedName name="krista_tf_40541" localSheetId="3" hidden="1">'4. Учет и отчетность'!$N$16:$N$38</definedName>
    <definedName name="krista_tf_40541" localSheetId="4" hidden="1">'5. Контроль и аудит'!$N$17:$N$39</definedName>
    <definedName name="krista_tf_40541" localSheetId="5" hidden="1">'6. Кадровый потенциал сотруд'!$N$15:$N$37</definedName>
    <definedName name="krista_tf_40541_0_0" localSheetId="0" hidden="1">'1. Среднесрочное финансовое пла'!$N$18:$N$40</definedName>
    <definedName name="krista_tf_40541_0_0" localSheetId="1" hidden="1">'2. Исп местн бюдж в части доход'!$N$14:$N$36</definedName>
    <definedName name="krista_tf_40541_0_0" localSheetId="2" hidden="1">'3. Исп мест бюджета в ч расх'!$N$16:$N$38</definedName>
    <definedName name="krista_tf_40541_0_0" localSheetId="3" hidden="1">'4. Учет и отчетность'!$N$16:$N$38</definedName>
    <definedName name="krista_tf_40541_0_0" localSheetId="4" hidden="1">'5. Контроль и аудит'!$N$17:$N$39</definedName>
    <definedName name="krista_tf_40541_0_0" localSheetId="5" hidden="1">'6. Кадровый потенциал сотруд'!$N$15:$N$37</definedName>
    <definedName name="krista_tf_40542" localSheetId="0" hidden="1">'1. Среднесрочное финансовое пла'!$O$18:$O$40</definedName>
    <definedName name="krista_tf_40542" localSheetId="1" hidden="1">'2. Исп местн бюдж в части доход'!$O$14:$O$36</definedName>
    <definedName name="krista_tf_40542" localSheetId="2" hidden="1">'3. Исп мест бюджета в ч расх'!$O$16:$O$38</definedName>
    <definedName name="krista_tf_40542" localSheetId="3" hidden="1">'4. Учет и отчетность'!$O$16:$O$38</definedName>
    <definedName name="krista_tf_40542" localSheetId="4" hidden="1">'5. Контроль и аудит'!$O$17:$O$39</definedName>
    <definedName name="krista_tf_40542" localSheetId="5" hidden="1">'6. Кадровый потенциал сотруд'!$O$15:$O$37</definedName>
    <definedName name="krista_tf_40542_0_0" localSheetId="0" hidden="1">'1. Среднесрочное финансовое пла'!$O$18:$O$40</definedName>
    <definedName name="krista_tf_40542_0_0" localSheetId="1" hidden="1">'2. Исп местн бюдж в части доход'!$O$14:$O$36</definedName>
    <definedName name="krista_tf_40542_0_0" localSheetId="2" hidden="1">'3. Исп мест бюджета в ч расх'!$O$16:$O$38</definedName>
    <definedName name="krista_tf_40542_0_0" localSheetId="3" hidden="1">'4. Учет и отчетность'!$O$16:$O$38</definedName>
    <definedName name="krista_tf_40542_0_0" localSheetId="4" hidden="1">'5. Контроль и аудит'!$O$17:$O$39</definedName>
    <definedName name="krista_tf_40542_0_0" localSheetId="5" hidden="1">'6. Кадровый потенциал сотруд'!$O$15:$O$37</definedName>
    <definedName name="krista_tf_40547" localSheetId="0" hidden="1">'1. Среднесрочное финансовое пла'!$T$18:$T$40</definedName>
    <definedName name="krista_tf_40547" localSheetId="1" hidden="1">'2. Исп местн бюдж в части доход'!$T$14:$T$36</definedName>
    <definedName name="krista_tf_40547" localSheetId="2" hidden="1">'3. Исп мест бюджета в ч расх'!$T$16:$T$38</definedName>
    <definedName name="krista_tf_40547" localSheetId="3" hidden="1">'4. Учет и отчетность'!$T$16:$T$38</definedName>
    <definedName name="krista_tf_40547" localSheetId="4" hidden="1">'5. Контроль и аудит'!$T$17:$T$39</definedName>
    <definedName name="krista_tf_40547" localSheetId="5" hidden="1">'6. Кадровый потенциал сотруд'!$T$15:$T$37</definedName>
    <definedName name="krista_tf_40547_0_0" localSheetId="0" hidden="1">'1. Среднесрочное финансовое пла'!$T$18:$T$40</definedName>
    <definedName name="krista_tf_40547_0_0" localSheetId="1" hidden="1">'2. Исп местн бюдж в части доход'!$T$14:$T$36</definedName>
    <definedName name="krista_tf_40547_0_0" localSheetId="2" hidden="1">'3. Исп мест бюджета в ч расх'!$T$16:$T$38</definedName>
    <definedName name="krista_tf_40547_0_0" localSheetId="3" hidden="1">'4. Учет и отчетность'!$T$16:$T$38</definedName>
    <definedName name="krista_tf_40547_0_0" localSheetId="4" hidden="1">'5. Контроль и аудит'!$T$17:$T$39</definedName>
    <definedName name="krista_tf_40547_0_0" localSheetId="5" hidden="1">'6. Кадровый потенциал сотруд'!$T$15:$T$37</definedName>
    <definedName name="krista_tf_40548" localSheetId="0" hidden="1">'1. Среднесрочное финансовое пла'!$U$18:$U$40</definedName>
    <definedName name="krista_tf_40548" localSheetId="1" hidden="1">'2. Исп местн бюдж в части доход'!$U$14:$U$36</definedName>
    <definedName name="krista_tf_40548" localSheetId="2" hidden="1">'3. Исп мест бюджета в ч расх'!$U$16:$U$38</definedName>
    <definedName name="krista_tf_40548" localSheetId="3" hidden="1">'4. Учет и отчетность'!$U$16:$U$38</definedName>
    <definedName name="krista_tf_40548" localSheetId="4" hidden="1">'5. Контроль и аудит'!$U$17:$U$39</definedName>
    <definedName name="krista_tf_40548" localSheetId="5" hidden="1">'6. Кадровый потенциал сотруд'!$U$15:$U$37</definedName>
    <definedName name="krista_tf_40548_0_0" localSheetId="0" hidden="1">'1. Среднесрочное финансовое пла'!$U$18:$U$40</definedName>
    <definedName name="krista_tf_40548_0_0" localSheetId="1" hidden="1">'2. Исп местн бюдж в части доход'!$U$14:$U$36</definedName>
    <definedName name="krista_tf_40548_0_0" localSheetId="2" hidden="1">'3. Исп мест бюджета в ч расх'!$U$16:$U$38</definedName>
    <definedName name="krista_tf_40548_0_0" localSheetId="3" hidden="1">'4. Учет и отчетность'!$U$16:$U$38</definedName>
    <definedName name="krista_tf_40548_0_0" localSheetId="4" hidden="1">'5. Контроль и аудит'!$U$17:$U$39</definedName>
    <definedName name="krista_tf_40548_0_0" localSheetId="5" hidden="1">'6. Кадровый потенциал сотруд'!$U$15:$U$37</definedName>
    <definedName name="krista_tf_40553" localSheetId="0" hidden="1">'1. Среднесрочное финансовое пла'!$Z$18:$Z$40</definedName>
    <definedName name="krista_tf_40553" localSheetId="2" hidden="1">'3. Исп мест бюджета в ч расх'!$Z$16:$Z$38</definedName>
    <definedName name="krista_tf_40553" localSheetId="3" hidden="1">'4. Учет и отчетность'!$Z$16:$Z$38</definedName>
    <definedName name="krista_tf_40553" localSheetId="4" hidden="1">'5. Контроль и аудит'!$Z$17:$Z$39</definedName>
    <definedName name="krista_tf_40553" localSheetId="5" hidden="1">'6. Кадровый потенциал сотруд'!$Z$15:$Z$37</definedName>
    <definedName name="krista_tf_40553_0_0" localSheetId="0" hidden="1">'1. Среднесрочное финансовое пла'!$Z$18:$Z$40</definedName>
    <definedName name="krista_tf_40553_0_0" localSheetId="2" hidden="1">'3. Исп мест бюджета в ч расх'!$Z$16:$Z$38</definedName>
    <definedName name="krista_tf_40553_0_0" localSheetId="3" hidden="1">'4. Учет и отчетность'!$Z$16:$Z$38</definedName>
    <definedName name="krista_tf_40553_0_0" localSheetId="4" hidden="1">'5. Контроль и аудит'!$Z$17:$Z$39</definedName>
    <definedName name="krista_tf_40553_0_0" localSheetId="5" hidden="1">'6. Кадровый потенциал сотруд'!$Z$15:$Z$37</definedName>
    <definedName name="krista_tf_40554" localSheetId="0" hidden="1">'1. Среднесрочное финансовое пла'!$AA$18:$AA$40</definedName>
    <definedName name="krista_tf_40554" localSheetId="2" hidden="1">'3. Исп мест бюджета в ч расх'!$AA$16:$AA$38</definedName>
    <definedName name="krista_tf_40554" localSheetId="3" hidden="1">'4. Учет и отчетность'!$AA$16:$AA$38</definedName>
    <definedName name="krista_tf_40554" localSheetId="4" hidden="1">'5. Контроль и аудит'!$AA$17:$AA$39</definedName>
    <definedName name="krista_tf_40554" localSheetId="5" hidden="1">'6. Кадровый потенциал сотруд'!$AA$15:$AA$37</definedName>
    <definedName name="krista_tf_40554_0_0" localSheetId="0" hidden="1">'1. Среднесрочное финансовое пла'!$AA$18:$AA$40</definedName>
    <definedName name="krista_tf_40554_0_0" localSheetId="2" hidden="1">'3. Исп мест бюджета в ч расх'!$AA$16:$AA$38</definedName>
    <definedName name="krista_tf_40554_0_0" localSheetId="3" hidden="1">'4. Учет и отчетность'!$AA$16:$AA$38</definedName>
    <definedName name="krista_tf_40554_0_0" localSheetId="4" hidden="1">'5. Контроль и аудит'!$AA$17:$AA$39</definedName>
    <definedName name="krista_tf_40554_0_0" localSheetId="5" hidden="1">'6. Кадровый потенциал сотруд'!$AA$15:$AA$37</definedName>
    <definedName name="krista_tf_40559" localSheetId="0" hidden="1">'1. Среднесрочное финансовое пла'!$AF$18:$AF$40</definedName>
    <definedName name="krista_tf_40559" localSheetId="2" hidden="1">'3. Исп мест бюджета в ч расх'!$AF$16:$AF$38</definedName>
    <definedName name="krista_tf_40559" localSheetId="3" hidden="1">'4. Учет и отчетность'!$AF$16:$AF$38</definedName>
    <definedName name="krista_tf_40559" localSheetId="4" hidden="1">'5. Контроль и аудит'!$AF$17:$AF$39</definedName>
    <definedName name="krista_tf_40559_0_0" localSheetId="0" hidden="1">'1. Среднесрочное финансовое пла'!$AF$18:$AF$40</definedName>
    <definedName name="krista_tf_40559_0_0" localSheetId="2" hidden="1">'3. Исп мест бюджета в ч расх'!$AF$16:$AF$38</definedName>
    <definedName name="krista_tf_40559_0_0" localSheetId="3" hidden="1">'4. Учет и отчетность'!$AF$16:$AF$38</definedName>
    <definedName name="krista_tf_40559_0_0" localSheetId="4" hidden="1">'5. Контроль и аудит'!$AF$17:$AF$39</definedName>
    <definedName name="krista_tf_40560" localSheetId="0" hidden="1">'1. Среднесрочное финансовое пла'!$AG$18:$AG$40</definedName>
    <definedName name="krista_tf_40560" localSheetId="2" hidden="1">'3. Исп мест бюджета в ч расх'!$AG$16:$AG$38</definedName>
    <definedName name="krista_tf_40560" localSheetId="3" hidden="1">'4. Учет и отчетность'!$AG$16:$AG$38</definedName>
    <definedName name="krista_tf_40560" localSheetId="4" hidden="1">'5. Контроль и аудит'!$AG$17:$AG$39</definedName>
    <definedName name="krista_tf_40560_0_0" localSheetId="0" hidden="1">'1. Среднесрочное финансовое пла'!$AG$18:$AG$40</definedName>
    <definedName name="krista_tf_40560_0_0" localSheetId="2" hidden="1">'3. Исп мест бюджета в ч расх'!$AG$16:$AG$38</definedName>
    <definedName name="krista_tf_40560_0_0" localSheetId="3" hidden="1">'4. Учет и отчетность'!$AG$16:$AG$38</definedName>
    <definedName name="krista_tf_40560_0_0" localSheetId="4" hidden="1">'5. Контроль и аудит'!$AG$17:$AG$39</definedName>
    <definedName name="krista_tf_40565" localSheetId="0" hidden="1">'1. Среднесрочное финансовое пла'!$AL$18:$AL$40</definedName>
    <definedName name="krista_tf_40565" localSheetId="4" hidden="1">'5. Контроль и аудит'!$AL$17:$AL$39</definedName>
    <definedName name="krista_tf_40565_0_0" localSheetId="0" hidden="1">'1. Среднесрочное финансовое пла'!$AL$18:$AL$40</definedName>
    <definedName name="krista_tf_40565_0_0" localSheetId="4" hidden="1">'5. Контроль и аудит'!$AL$17:$AL$39</definedName>
    <definedName name="krista_tf_40566" localSheetId="0" hidden="1">'1. Среднесрочное финансовое пла'!$AM$18:$AM$40</definedName>
    <definedName name="krista_tf_40566" localSheetId="4" hidden="1">'5. Контроль и аудит'!$AM$17:$AM$39</definedName>
    <definedName name="krista_tf_40566_0_0" localSheetId="0" hidden="1">'1. Среднесрочное финансовое пла'!$AM$18:$AM$40</definedName>
    <definedName name="krista_tf_40566_0_0" localSheetId="4" hidden="1">'5. Контроль и аудит'!$AM$17:$AM$39</definedName>
    <definedName name="krista_tf_40571" localSheetId="0" hidden="1">'1. Среднесрочное финансовое пла'!$AR$18:$AR$40</definedName>
    <definedName name="krista_tf_40571_0_0" localSheetId="0" hidden="1">'1. Среднесрочное финансовое пла'!$AR$18:$AR$40</definedName>
    <definedName name="krista_tf_40572" localSheetId="0" hidden="1">'1. Среднесрочное финансовое пла'!$AS$18:$AS$40</definedName>
    <definedName name="krista_tf_40572_0_0" localSheetId="0" hidden="1">'1. Среднесрочное финансовое пла'!$AS$18:$AS$40</definedName>
    <definedName name="krista_tf_40580" localSheetId="0" hidden="1">'1. Среднесрочное финансовое пла'!$AU$18:$AU$40</definedName>
    <definedName name="krista_tf_40580" localSheetId="1" hidden="1">'2. Исп местн бюдж в части доход'!$W$14:$W$36</definedName>
    <definedName name="krista_tf_40580" localSheetId="2" hidden="1">'3. Исп мест бюджета в ч расх'!$AI$16:$AI$38</definedName>
    <definedName name="krista_tf_40580" localSheetId="3" hidden="1">'4. Учет и отчетность'!$AI$16:$AI$38</definedName>
    <definedName name="krista_tf_40580" localSheetId="4" hidden="1">'5. Контроль и аудит'!$AO$17:$AO$39</definedName>
    <definedName name="krista_tf_40580" localSheetId="5" hidden="1">'6. Кадровый потенциал сотруд'!$AC$15:$AC$37</definedName>
    <definedName name="krista_tf_40580_0_0" localSheetId="0" hidden="1">'1. Среднесрочное финансовое пла'!$AU$18:$AU$40</definedName>
    <definedName name="krista_tf_40580_0_0" localSheetId="1" hidden="1">'2. Исп местн бюдж в части доход'!$W$14:$W$36</definedName>
    <definedName name="krista_tf_40580_0_0" localSheetId="2" hidden="1">'3. Исп мест бюджета в ч расх'!$AI$16:$AI$38</definedName>
    <definedName name="krista_tf_40580_0_0" localSheetId="3" hidden="1">'4. Учет и отчетность'!$AI$16:$AI$38</definedName>
    <definedName name="krista_tf_40580_0_0" localSheetId="4" hidden="1">'5. Контроль и аудит'!$AO$17:$AO$39</definedName>
    <definedName name="krista_tf_40580_0_0" localSheetId="5" hidden="1">'6. Кадровый потенциал сотруд'!$AC$15:$AC$37</definedName>
    <definedName name="krista_tf_40581" localSheetId="0" hidden="1">'1. Среднесрочное финансовое пла'!$AV$18:$AV$40</definedName>
    <definedName name="krista_tf_40581" localSheetId="1" hidden="1">'2. Исп местн бюдж в части доход'!$X$14:$X$36</definedName>
    <definedName name="krista_tf_40581" localSheetId="2" hidden="1">'3. Исп мест бюджета в ч расх'!$AJ$16:$AJ$38</definedName>
    <definedName name="krista_tf_40581" localSheetId="3" hidden="1">'4. Учет и отчетность'!$AJ$16:$AJ$38</definedName>
    <definedName name="krista_tf_40581" localSheetId="4" hidden="1">'5. Контроль и аудит'!$AP$17:$AP$39</definedName>
    <definedName name="krista_tf_40581" localSheetId="5" hidden="1">'6. Кадровый потенциал сотруд'!$AD$15:$AD$37</definedName>
    <definedName name="krista_tf_40581_0_0" localSheetId="0" hidden="1">'1. Среднесрочное финансовое пла'!$AV$18:$AV$40</definedName>
    <definedName name="krista_tf_40581_0_0" localSheetId="1" hidden="1">'2. Исп местн бюдж в части доход'!$X$14:$X$36</definedName>
    <definedName name="krista_tf_40581_0_0" localSheetId="2" hidden="1">'3. Исп мест бюджета в ч расх'!$AJ$16:$AJ$38</definedName>
    <definedName name="krista_tf_40581_0_0" localSheetId="3" hidden="1">'4. Учет и отчетность'!$AJ$16:$AJ$38</definedName>
    <definedName name="krista_tf_40581_0_0" localSheetId="4" hidden="1">'5. Контроль и аудит'!$AP$17:$AP$39</definedName>
    <definedName name="krista_tf_40581_0_0" localSheetId="5" hidden="1">'6. Кадровый потенциал сотруд'!$AD$15:$AD$37</definedName>
    <definedName name="krista_tf_40582" localSheetId="0" hidden="1">'1. Среднесрочное финансовое пла'!$AW$18:$AW$40</definedName>
    <definedName name="krista_tf_40582" localSheetId="1" hidden="1">'2. Исп местн бюдж в части доход'!$Y$14:$Y$36</definedName>
    <definedName name="krista_tf_40582" localSheetId="2" hidden="1">'3. Исп мест бюджета в ч расх'!$AK$16:$AK$38</definedName>
    <definedName name="krista_tf_40582" localSheetId="3" hidden="1">'4. Учет и отчетность'!$AK$16:$AK$38</definedName>
    <definedName name="krista_tf_40582" localSheetId="4" hidden="1">'5. Контроль и аудит'!$AQ$17:$AQ$39</definedName>
    <definedName name="krista_tf_40582" localSheetId="5" hidden="1">'6. Кадровый потенциал сотруд'!$AE$15:$AE$37</definedName>
    <definedName name="krista_tf_40582_0_0" localSheetId="0" hidden="1">'1. Среднесрочное финансовое пла'!$AW$18:$AW$40</definedName>
    <definedName name="krista_tf_40582_0_0" localSheetId="1" hidden="1">'2. Исп местн бюдж в части доход'!$Y$14:$Y$36</definedName>
    <definedName name="krista_tf_40582_0_0" localSheetId="2" hidden="1">'3. Исп мест бюджета в ч расх'!$AK$16:$AK$38</definedName>
    <definedName name="krista_tf_40582_0_0" localSheetId="3" hidden="1">'4. Учет и отчетность'!$AK$16:$AK$38</definedName>
    <definedName name="krista_tf_40582_0_0" localSheetId="4" hidden="1">'5. Контроль и аудит'!$AQ$17:$AQ$39</definedName>
    <definedName name="krista_tf_40582_0_0" localSheetId="5" hidden="1">'6. Кадровый потенциал сотруд'!$AE$15:$AE$37</definedName>
    <definedName name="krista_tf_40583" localSheetId="0" hidden="1">'1. Среднесрочное финансовое пла'!$AX$18:$AX$40</definedName>
    <definedName name="krista_tf_40583" localSheetId="2" hidden="1">'3. Исп мест бюджета в ч расх'!$AL$16:$AL$38</definedName>
    <definedName name="krista_tf_40583" localSheetId="3" hidden="1">'4. Учет и отчетность'!$AL$16:$AL$38</definedName>
    <definedName name="krista_tf_40583" localSheetId="4" hidden="1">'5. Контроль и аудит'!$AR$17:$AR$39</definedName>
    <definedName name="krista_tf_40583" localSheetId="5" hidden="1">'6. Кадровый потенциал сотруд'!$AF$15:$AF$37</definedName>
    <definedName name="krista_tf_40583_0_0" localSheetId="0" hidden="1">'1. Среднесрочное финансовое пла'!$AX$18:$AX$40</definedName>
    <definedName name="krista_tf_40583_0_0" localSheetId="2" hidden="1">'3. Исп мест бюджета в ч расх'!$AL$16:$AL$38</definedName>
    <definedName name="krista_tf_40583_0_0" localSheetId="3" hidden="1">'4. Учет и отчетность'!$AL$16:$AL$38</definedName>
    <definedName name="krista_tf_40583_0_0" localSheetId="4" hidden="1">'5. Контроль и аудит'!$AR$17:$AR$39</definedName>
    <definedName name="krista_tf_40583_0_0" localSheetId="5" hidden="1">'6. Кадровый потенциал сотруд'!$AF$15:$AF$37</definedName>
    <definedName name="krista_tf_40584" localSheetId="0" hidden="1">'1. Среднесрочное финансовое пла'!$AY$18:$AY$40</definedName>
    <definedName name="krista_tf_40584" localSheetId="2" hidden="1">'3. Исп мест бюджета в ч расх'!$AM$16:$AM$38</definedName>
    <definedName name="krista_tf_40584" localSheetId="3" hidden="1">'4. Учет и отчетность'!$AM$16:$AM$38</definedName>
    <definedName name="krista_tf_40584" localSheetId="4" hidden="1">'5. Контроль и аудит'!$AS$17:$AS$39</definedName>
    <definedName name="krista_tf_40584_0_0" localSheetId="0" hidden="1">'1. Среднесрочное финансовое пла'!$AY$18:$AY$40</definedName>
    <definedName name="krista_tf_40584_0_0" localSheetId="2" hidden="1">'3. Исп мест бюджета в ч расх'!$AM$16:$AM$38</definedName>
    <definedName name="krista_tf_40584_0_0" localSheetId="3" hidden="1">'4. Учет и отчетность'!$AM$16:$AM$38</definedName>
    <definedName name="krista_tf_40584_0_0" localSheetId="4" hidden="1">'5. Контроль и аудит'!$AS$17:$AS$39</definedName>
    <definedName name="krista_tf_40585" localSheetId="0" hidden="1">'1. Среднесрочное финансовое пла'!$AZ$18:$AZ$40</definedName>
    <definedName name="krista_tf_40585" localSheetId="4" hidden="1">'5. Контроль и аудит'!$AT$17:$AT$39</definedName>
    <definedName name="krista_tf_40585_0_0" localSheetId="0" hidden="1">'1. Среднесрочное финансовое пла'!$AZ$18:$AZ$40</definedName>
    <definedName name="krista_tf_40585_0_0" localSheetId="4" hidden="1">'5. Контроль и аудит'!$AT$17:$AT$39</definedName>
    <definedName name="krista_tf_40586" localSheetId="0" hidden="1">'1. Среднесрочное финансовое пла'!$BA$18:$BA$40</definedName>
    <definedName name="krista_tf_40586_0_0" localSheetId="0" hidden="1">'1. Среднесрочное финансовое пла'!$BA$18:$BA$40</definedName>
    <definedName name="krista_tf_40588" localSheetId="0" hidden="1">'1. Среднесрочное финансовое пла'!$BB$18:$BB$40</definedName>
    <definedName name="krista_tf_40588" localSheetId="1" hidden="1">'2. Исп местн бюдж в части доход'!$Z$14:$Z$36</definedName>
    <definedName name="krista_tf_40588" localSheetId="2" hidden="1">'3. Исп мест бюджета в ч расх'!$AN$16:$AN$38</definedName>
    <definedName name="krista_tf_40588" localSheetId="3" hidden="1">'4. Учет и отчетность'!$AN$16:$AN$38</definedName>
    <definedName name="krista_tf_40588" localSheetId="4" hidden="1">'5. Контроль и аудит'!$AU$17:$AU$39</definedName>
    <definedName name="krista_tf_40588" localSheetId="5" hidden="1">'6. Кадровый потенциал сотруд'!$AG$15:$AG$37</definedName>
    <definedName name="krista_tf_40588_0_0" localSheetId="0" hidden="1">'1. Среднесрочное финансовое пла'!$BB$18:$BB$40</definedName>
    <definedName name="krista_tf_40588_0_0" localSheetId="1" hidden="1">'2. Исп местн бюдж в части доход'!$Z$14:$Z$36</definedName>
    <definedName name="krista_tf_40588_0_0" localSheetId="2" hidden="1">'3. Исп мест бюджета в ч расх'!$AN$16:$AN$38</definedName>
    <definedName name="krista_tf_40588_0_0" localSheetId="3" hidden="1">'4. Учет и отчетность'!$AN$16:$AN$38</definedName>
    <definedName name="krista_tf_40588_0_0" localSheetId="4" hidden="1">'5. Контроль и аудит'!$AU$17:$AU$39</definedName>
    <definedName name="krista_tf_40588_0_0" localSheetId="5" hidden="1">'6. Кадровый потенциал сотруд'!$AG$15:$AG$37</definedName>
    <definedName name="krista_tf_529" localSheetId="6" hidden="1">Итог!$H$17:$H$39</definedName>
    <definedName name="krista_tf_529_0_4" localSheetId="6" hidden="1">Итог!$H$17:$H$39</definedName>
    <definedName name="krista_tf_530" localSheetId="6" hidden="1">Итог!$I$17:$I$39</definedName>
    <definedName name="krista_tf_530_0_4" localSheetId="6" hidden="1">Итог!$I$17:$I$39</definedName>
    <definedName name="krista_tf_534" localSheetId="6" hidden="1">Итог!$N$17:$N$39</definedName>
    <definedName name="krista_tf_534_0_4" localSheetId="6" hidden="1">Итог!$N$17:$N$39</definedName>
    <definedName name="krista_tf_535" localSheetId="6" hidden="1">Итог!$O$17:$O$39</definedName>
    <definedName name="krista_tf_535_0_4" localSheetId="6" hidden="1">Итог!$O$17:$O$39</definedName>
    <definedName name="krista_tf_54198" localSheetId="0" hidden="1">'1. Среднесрочное финансовое пла'!$G$18:$G$40</definedName>
    <definedName name="krista_tf_54198_0_0" localSheetId="0" hidden="1">'1. Среднесрочное финансовое пла'!$G$18:$G$40</definedName>
    <definedName name="krista_tf_552" localSheetId="6" hidden="1">Итог!$AO$17:$AO$39</definedName>
    <definedName name="krista_tf_552_0_4" localSheetId="6" hidden="1">Итог!$AO$17:$AO$39</definedName>
    <definedName name="krista_tf_553" localSheetId="6" hidden="1">Итог!$AP$17:$AP$39</definedName>
    <definedName name="krista_tf_553_0_4" localSheetId="6" hidden="1">Итог!$AP$17:$AP$39</definedName>
    <definedName name="krista_tf_557" localSheetId="6" hidden="1">Итог!$AU$17:$AU$39</definedName>
    <definedName name="krista_tf_557_0_4" localSheetId="6" hidden="1">Итог!$AU$17:$AU$39</definedName>
    <definedName name="krista_tf_8792" localSheetId="7" hidden="1">Рейтинг!$D$4:$D$26</definedName>
    <definedName name="krista_tf_8792_0_0" localSheetId="7" hidden="1">Рейтинг!$D$4:$D$26</definedName>
    <definedName name="krista_tm_11230" localSheetId="7" hidden="1">Рейтинг!$C$4:$C$26</definedName>
    <definedName name="krista_tm_11230_0_4" localSheetId="7" hidden="1">Рейтинг!$C$4:$C$26</definedName>
    <definedName name="krista_tm_25800" localSheetId="6" hidden="1">Итог!$Q$17:$Q$39</definedName>
    <definedName name="krista_tm_25800_0_0" localSheetId="6" hidden="1">Итог!$Q$17:$Q$39</definedName>
    <definedName name="krista_tm_25807" localSheetId="6" hidden="1">Итог!$W$17:$W$39</definedName>
    <definedName name="krista_tm_25807_0_0" localSheetId="6" hidden="1">Итог!$W$17:$W$39</definedName>
    <definedName name="krista_tm_25816" localSheetId="6" hidden="1">Итог!$AC$17:$AC$39</definedName>
    <definedName name="krista_tm_25816_0_0" localSheetId="6" hidden="1">Итог!$AC$17:$AC$39</definedName>
    <definedName name="krista_tm_25822" localSheetId="6" hidden="1">Итог!$AI$17:$AI$39</definedName>
    <definedName name="krista_tm_25822_0_0" localSheetId="6" hidden="1">Итог!$AI$17:$AI$39</definedName>
    <definedName name="krista_tm_29989" localSheetId="6" hidden="1">Итог!$F$17:$F$39</definedName>
    <definedName name="krista_tm_29989_0_4" localSheetId="6" hidden="1">Итог!$F$17:$F$39</definedName>
    <definedName name="krista_tm_30329" localSheetId="6" hidden="1">Итог!$L$17:$L$39</definedName>
    <definedName name="krista_tm_30329_0_4" localSheetId="6" hidden="1">Итог!$L$17:$L$39</definedName>
    <definedName name="krista_tm_30330" localSheetId="6" hidden="1">Итог!$R$17:$R$39</definedName>
    <definedName name="krista_tm_30330_0_0" localSheetId="6" hidden="1">Итог!$R$17:$R$39</definedName>
    <definedName name="krista_tm_30331" localSheetId="6" hidden="1">Итог!$X$17:$X$39</definedName>
    <definedName name="krista_tm_30331_0_0" localSheetId="6" hidden="1">Итог!$X$17:$X$39</definedName>
    <definedName name="krista_tm_30332" localSheetId="6" hidden="1">Итог!$AD$17:$AD$39</definedName>
    <definedName name="krista_tm_30332_0_0" localSheetId="6" hidden="1">Итог!$AD$17:$AD$39</definedName>
    <definedName name="krista_tm_30333" localSheetId="6" hidden="1">Итог!$AJ$17:$AJ$39</definedName>
    <definedName name="krista_tm_30333_0_0" localSheetId="6" hidden="1">Итог!$AJ$17:$AJ$39</definedName>
    <definedName name="krista_tm_40532" localSheetId="0" hidden="1">'1. Среднесрочное финансовое пла'!$E$18:$E$40</definedName>
    <definedName name="krista_tm_40532" localSheetId="1" hidden="1">'2. Исп местн бюдж в части доход'!$E$14:$E$36</definedName>
    <definedName name="krista_tm_40532" localSheetId="2" hidden="1">'3. Исп мест бюджета в ч расх'!$E$16:$E$38</definedName>
    <definedName name="krista_tm_40532" localSheetId="3" hidden="1">'4. Учет и отчетность'!$E$16:$E$38</definedName>
    <definedName name="krista_tm_40532" localSheetId="4" hidden="1">'5. Контроль и аудит'!$E$17:$E$39</definedName>
    <definedName name="krista_tm_40532" localSheetId="5" hidden="1">'6. Кадровый потенциал сотруд'!$E$15:$E$37</definedName>
    <definedName name="krista_tm_40532_0_0" localSheetId="0" hidden="1">'1. Среднесрочное финансовое пла'!$E$18:$E$40</definedName>
    <definedName name="krista_tm_40532_0_0" localSheetId="1" hidden="1">'2. Исп местн бюдж в части доход'!$E$14:$E$36</definedName>
    <definedName name="krista_tm_40532_0_0" localSheetId="2" hidden="1">'3. Исп мест бюджета в ч расх'!$E$16:$E$38</definedName>
    <definedName name="krista_tm_40532_0_0" localSheetId="3" hidden="1">'4. Учет и отчетность'!$E$16:$E$38</definedName>
    <definedName name="krista_tm_40532_0_0" localSheetId="4" hidden="1">'5. Контроль и аудит'!$E$17:$E$39</definedName>
    <definedName name="krista_tm_40532_0_0" localSheetId="5" hidden="1">'6. Кадровый потенциал сотруд'!$E$15:$E$37</definedName>
    <definedName name="krista_tm_40533" localSheetId="1" hidden="1">'2. Исп местн бюдж в части доход'!$F$14:$F$36</definedName>
    <definedName name="krista_tm_40533" localSheetId="2" hidden="1">'3. Исп мест бюджета в ч расх'!$F$16:$F$38</definedName>
    <definedName name="krista_tm_40533" localSheetId="3" hidden="1">'4. Учет и отчетность'!$F$16:$F$38</definedName>
    <definedName name="krista_tm_40533" localSheetId="4" hidden="1">'5. Контроль и аудит'!$F$17:$F$39</definedName>
    <definedName name="krista_tm_40533" localSheetId="5" hidden="1">'6. Кадровый потенциал сотруд'!$F$15:$F$37</definedName>
    <definedName name="krista_tm_40533_0_0" localSheetId="1" hidden="1">'2. Исп местн бюдж в части доход'!$F$14:$F$36</definedName>
    <definedName name="krista_tm_40533_0_0" localSheetId="2" hidden="1">'3. Исп мест бюджета в ч расх'!$F$16:$F$38</definedName>
    <definedName name="krista_tm_40533_0_0" localSheetId="3" hidden="1">'4. Учет и отчетность'!$F$16:$F$38</definedName>
    <definedName name="krista_tm_40533_0_0" localSheetId="4" hidden="1">'5. Контроль и аудит'!$F$17:$F$39</definedName>
    <definedName name="krista_tm_40533_0_0" localSheetId="5" hidden="1">'6. Кадровый потенциал сотруд'!$F$15:$F$37</definedName>
    <definedName name="krista_tm_40534" localSheetId="1" hidden="1">'2. Исп местн бюдж в части доход'!$G$14:$G$36</definedName>
    <definedName name="krista_tm_40534" localSheetId="2" hidden="1">'3. Исп мест бюджета в ч расх'!$G$16:$G$38</definedName>
    <definedName name="krista_tm_40534" localSheetId="3" hidden="1">'4. Учет и отчетность'!$G$16:$G$38</definedName>
    <definedName name="krista_tm_40534" localSheetId="4" hidden="1">'5. Контроль и аудит'!$G$17:$G$39</definedName>
    <definedName name="krista_tm_40534" localSheetId="5" hidden="1">'6. Кадровый потенциал сотруд'!$G$15:$G$37</definedName>
    <definedName name="krista_tm_40534_0_0" localSheetId="1" hidden="1">'2. Исп местн бюдж в части доход'!$G$14:$G$36</definedName>
    <definedName name="krista_tm_40534_0_0" localSheetId="2" hidden="1">'3. Исп мест бюджета в ч расх'!$G$16:$G$38</definedName>
    <definedName name="krista_tm_40534_0_0" localSheetId="3" hidden="1">'4. Учет и отчетность'!$G$16:$G$38</definedName>
    <definedName name="krista_tm_40534_0_0" localSheetId="4" hidden="1">'5. Контроль и аудит'!$G$17:$G$39</definedName>
    <definedName name="krista_tm_40534_0_0" localSheetId="5" hidden="1">'6. Кадровый потенциал сотруд'!$G$15:$G$37</definedName>
    <definedName name="krista_tm_40538" localSheetId="0" hidden="1">'1. Среднесрочное финансовое пла'!$K$18:$K$40</definedName>
    <definedName name="krista_tm_40538" localSheetId="1" hidden="1">'2. Исп местн бюдж в части доход'!$K$14:$K$36</definedName>
    <definedName name="krista_tm_40538" localSheetId="2" hidden="1">'3. Исп мест бюджета в ч расх'!$K$16:$K$38</definedName>
    <definedName name="krista_tm_40538" localSheetId="3" hidden="1">'4. Учет и отчетность'!$K$16:$K$38</definedName>
    <definedName name="krista_tm_40538" localSheetId="4" hidden="1">'5. Контроль и аудит'!$K$17:$K$39</definedName>
    <definedName name="krista_tm_40538" localSheetId="5" hidden="1">'6. Кадровый потенциал сотруд'!$K$15:$K$37</definedName>
    <definedName name="krista_tm_40538_0_0" localSheetId="0" hidden="1">'1. Среднесрочное финансовое пла'!$K$18:$K$40</definedName>
    <definedName name="krista_tm_40538_0_0" localSheetId="1" hidden="1">'2. Исп местн бюдж в части доход'!$K$14:$K$36</definedName>
    <definedName name="krista_tm_40538_0_0" localSheetId="2" hidden="1">'3. Исп мест бюджета в ч расх'!$K$16:$K$38</definedName>
    <definedName name="krista_tm_40538_0_0" localSheetId="3" hidden="1">'4. Учет и отчетность'!$K$16:$K$38</definedName>
    <definedName name="krista_tm_40538_0_0" localSheetId="4" hidden="1">'5. Контроль и аудит'!$K$17:$K$39</definedName>
    <definedName name="krista_tm_40538_0_0" localSheetId="5" hidden="1">'6. Кадровый потенциал сотруд'!$K$15:$K$37</definedName>
    <definedName name="krista_tm_40539" localSheetId="0" hidden="1">'1. Среднесрочное финансовое пла'!$L$18:$L$40</definedName>
    <definedName name="krista_tm_40539" localSheetId="1" hidden="1">'2. Исп местн бюдж в части доход'!$L$14:$L$36</definedName>
    <definedName name="krista_tm_40539" localSheetId="2" hidden="1">'3. Исп мест бюджета в ч расх'!$L$16:$L$38</definedName>
    <definedName name="krista_tm_40539" localSheetId="3" hidden="1">'4. Учет и отчетность'!$L$16:$L$38</definedName>
    <definedName name="krista_tm_40539" localSheetId="4" hidden="1">'5. Контроль и аудит'!$L$17:$L$39</definedName>
    <definedName name="krista_tm_40539" localSheetId="5" hidden="1">'6. Кадровый потенциал сотруд'!$L$15:$L$37</definedName>
    <definedName name="krista_tm_40539_0_0" localSheetId="0" hidden="1">'1. Среднесрочное финансовое пла'!$L$18:$L$40</definedName>
    <definedName name="krista_tm_40539_0_0" localSheetId="1" hidden="1">'2. Исп местн бюдж в части доход'!$L$14:$L$36</definedName>
    <definedName name="krista_tm_40539_0_0" localSheetId="2" hidden="1">'3. Исп мест бюджета в ч расх'!$L$16:$L$38</definedName>
    <definedName name="krista_tm_40539_0_0" localSheetId="3" hidden="1">'4. Учет и отчетность'!$L$16:$L$38</definedName>
    <definedName name="krista_tm_40539_0_0" localSheetId="4" hidden="1">'5. Контроль и аудит'!$L$17:$L$39</definedName>
    <definedName name="krista_tm_40539_0_0" localSheetId="5" hidden="1">'6. Кадровый потенциал сотруд'!$L$15:$L$37</definedName>
    <definedName name="krista_tm_40540" localSheetId="0" hidden="1">'1. Среднесрочное финансовое пла'!$M$18:$M$40</definedName>
    <definedName name="krista_tm_40540" localSheetId="1" hidden="1">'2. Исп местн бюдж в части доход'!$M$14:$M$36</definedName>
    <definedName name="krista_tm_40540" localSheetId="2" hidden="1">'3. Исп мест бюджета в ч расх'!$M$16:$M$38</definedName>
    <definedName name="krista_tm_40540" localSheetId="3" hidden="1">'4. Учет и отчетность'!$M$16:$M$38</definedName>
    <definedName name="krista_tm_40540" localSheetId="4" hidden="1">'5. Контроль и аудит'!$M$17:$M$39</definedName>
    <definedName name="krista_tm_40540" localSheetId="5" hidden="1">'6. Кадровый потенциал сотруд'!$M$15:$M$37</definedName>
    <definedName name="krista_tm_40540_0_0" localSheetId="0" hidden="1">'1. Среднесрочное финансовое пла'!$M$18:$M$40</definedName>
    <definedName name="krista_tm_40540_0_0" localSheetId="1" hidden="1">'2. Исп местн бюдж в части доход'!$M$14:$M$36</definedName>
    <definedName name="krista_tm_40540_0_0" localSheetId="2" hidden="1">'3. Исп мест бюджета в ч расх'!$M$16:$M$38</definedName>
    <definedName name="krista_tm_40540_0_0" localSheetId="3" hidden="1">'4. Учет и отчетность'!$M$16:$M$38</definedName>
    <definedName name="krista_tm_40540_0_0" localSheetId="4" hidden="1">'5. Контроль и аудит'!$M$17:$M$39</definedName>
    <definedName name="krista_tm_40540_0_0" localSheetId="5" hidden="1">'6. Кадровый потенциал сотруд'!$M$15:$M$37</definedName>
    <definedName name="krista_tm_40544" localSheetId="0" hidden="1">'1. Среднесрочное финансовое пла'!$Q$18:$Q$40</definedName>
    <definedName name="krista_tm_40544" localSheetId="1" hidden="1">'2. Исп местн бюдж в части доход'!$Q$14:$Q$36</definedName>
    <definedName name="krista_tm_40544" localSheetId="2" hidden="1">'3. Исп мест бюджета в ч расх'!$Q$16:$Q$38</definedName>
    <definedName name="krista_tm_40544" localSheetId="3" hidden="1">'4. Учет и отчетность'!$Q$16:$Q$38</definedName>
    <definedName name="krista_tm_40544" localSheetId="4" hidden="1">'5. Контроль и аудит'!$Q$17:$Q$39</definedName>
    <definedName name="krista_tm_40544" localSheetId="5" hidden="1">'6. Кадровый потенциал сотруд'!$Q$15:$Q$37</definedName>
    <definedName name="krista_tm_40544_0_0" localSheetId="0" hidden="1">'1. Среднесрочное финансовое пла'!$Q$18:$Q$40</definedName>
    <definedName name="krista_tm_40544_0_0" localSheetId="1" hidden="1">'2. Исп местн бюдж в части доход'!$Q$14:$Q$36</definedName>
    <definedName name="krista_tm_40544_0_0" localSheetId="2" hidden="1">'3. Исп мест бюджета в ч расх'!$Q$16:$Q$38</definedName>
    <definedName name="krista_tm_40544_0_0" localSheetId="3" hidden="1">'4. Учет и отчетность'!$Q$16:$Q$38</definedName>
    <definedName name="krista_tm_40544_0_0" localSheetId="4" hidden="1">'5. Контроль и аудит'!$Q$17:$Q$39</definedName>
    <definedName name="krista_tm_40544_0_0" localSheetId="5" hidden="1">'6. Кадровый потенциал сотруд'!$Q$15:$Q$37</definedName>
    <definedName name="krista_tm_40545" localSheetId="0" hidden="1">'1. Среднесрочное финансовое пла'!$R$18:$R$40</definedName>
    <definedName name="krista_tm_40545" localSheetId="1" hidden="1">'2. Исп местн бюдж в части доход'!$R$14:$R$36</definedName>
    <definedName name="krista_tm_40545" localSheetId="2" hidden="1">'3. Исп мест бюджета в ч расх'!$R$16:$R$38</definedName>
    <definedName name="krista_tm_40545" localSheetId="3" hidden="1">'4. Учет и отчетность'!$R$16:$R$38</definedName>
    <definedName name="krista_tm_40545" localSheetId="4" hidden="1">'5. Контроль и аудит'!$R$17:$R$39</definedName>
    <definedName name="krista_tm_40545" localSheetId="5" hidden="1">'6. Кадровый потенциал сотруд'!$R$15:$R$37</definedName>
    <definedName name="krista_tm_40545_0_0" localSheetId="0" hidden="1">'1. Среднесрочное финансовое пла'!$R$18:$R$40</definedName>
    <definedName name="krista_tm_40545_0_0" localSheetId="1" hidden="1">'2. Исп местн бюдж в части доход'!$R$14:$R$36</definedName>
    <definedName name="krista_tm_40545_0_0" localSheetId="2" hidden="1">'3. Исп мест бюджета в ч расх'!$R$16:$R$38</definedName>
    <definedName name="krista_tm_40545_0_0" localSheetId="3" hidden="1">'4. Учет и отчетность'!$R$16:$R$38</definedName>
    <definedName name="krista_tm_40545_0_0" localSheetId="4" hidden="1">'5. Контроль и аудит'!$R$17:$R$39</definedName>
    <definedName name="krista_tm_40545_0_0" localSheetId="5" hidden="1">'6. Кадровый потенциал сотруд'!$R$15:$R$37</definedName>
    <definedName name="krista_tm_40546" localSheetId="0" hidden="1">'1. Среднесрочное финансовое пла'!$S$18:$S$40</definedName>
    <definedName name="krista_tm_40546" localSheetId="1" hidden="1">'2. Исп местн бюдж в части доход'!$S$14:$S$36</definedName>
    <definedName name="krista_tm_40546" localSheetId="2" hidden="1">'3. Исп мест бюджета в ч расх'!$S$16:$S$38</definedName>
    <definedName name="krista_tm_40546" localSheetId="3" hidden="1">'4. Учет и отчетность'!$S$16:$S$38</definedName>
    <definedName name="krista_tm_40546" localSheetId="4" hidden="1">'5. Контроль и аудит'!$S$17:$S$39</definedName>
    <definedName name="krista_tm_40546" localSheetId="5" hidden="1">'6. Кадровый потенциал сотруд'!$S$15:$S$37</definedName>
    <definedName name="krista_tm_40546_0_0" localSheetId="0" hidden="1">'1. Среднесрочное финансовое пла'!$S$18:$S$40</definedName>
    <definedName name="krista_tm_40546_0_0" localSheetId="1" hidden="1">'2. Исп местн бюдж в части доход'!$S$14:$S$36</definedName>
    <definedName name="krista_tm_40546_0_0" localSheetId="2" hidden="1">'3. Исп мест бюджета в ч расх'!$S$16:$S$38</definedName>
    <definedName name="krista_tm_40546_0_0" localSheetId="3" hidden="1">'4. Учет и отчетность'!$S$16:$S$38</definedName>
    <definedName name="krista_tm_40546_0_0" localSheetId="4" hidden="1">'5. Контроль и аудит'!$S$17:$S$39</definedName>
    <definedName name="krista_tm_40546_0_0" localSheetId="5" hidden="1">'6. Кадровый потенциал сотруд'!$S$15:$S$37</definedName>
    <definedName name="krista_tm_40550" localSheetId="0" hidden="1">'1. Среднесрочное финансовое пла'!$W$18:$W$40</definedName>
    <definedName name="krista_tm_40550" localSheetId="2" hidden="1">'3. Исп мест бюджета в ч расх'!$W$16:$W$38</definedName>
    <definedName name="krista_tm_40550" localSheetId="3" hidden="1">'4. Учет и отчетность'!$W$16:$W$38</definedName>
    <definedName name="krista_tm_40550" localSheetId="4" hidden="1">'5. Контроль и аудит'!$W$17:$W$39</definedName>
    <definedName name="krista_tm_40550" localSheetId="5" hidden="1">'6. Кадровый потенциал сотруд'!$W$15:$W$37</definedName>
    <definedName name="krista_tm_40550_0_0" localSheetId="0" hidden="1">'1. Среднесрочное финансовое пла'!$W$18:$W$40</definedName>
    <definedName name="krista_tm_40550_0_0" localSheetId="2" hidden="1">'3. Исп мест бюджета в ч расх'!$W$16:$W$38</definedName>
    <definedName name="krista_tm_40550_0_0" localSheetId="3" hidden="1">'4. Учет и отчетность'!$W$16:$W$38</definedName>
    <definedName name="krista_tm_40550_0_0" localSheetId="4" hidden="1">'5. Контроль и аудит'!$W$17:$W$39</definedName>
    <definedName name="krista_tm_40550_0_0" localSheetId="5" hidden="1">'6. Кадровый потенциал сотруд'!$W$15:$W$37</definedName>
    <definedName name="krista_tm_40551" localSheetId="0" hidden="1">'1. Среднесрочное финансовое пла'!$X$18:$X$40</definedName>
    <definedName name="krista_tm_40551" localSheetId="2" hidden="1">'3. Исп мест бюджета в ч расх'!$X$16:$X$38</definedName>
    <definedName name="krista_tm_40551" localSheetId="3" hidden="1">'4. Учет и отчетность'!$X$16:$X$38</definedName>
    <definedName name="krista_tm_40551" localSheetId="4" hidden="1">'5. Контроль и аудит'!$X$17:$X$39</definedName>
    <definedName name="krista_tm_40551" localSheetId="5" hidden="1">'6. Кадровый потенциал сотруд'!$X$15:$X$37</definedName>
    <definedName name="krista_tm_40551_0_0" localSheetId="0" hidden="1">'1. Среднесрочное финансовое пла'!$X$18:$X$40</definedName>
    <definedName name="krista_tm_40551_0_0" localSheetId="2" hidden="1">'3. Исп мест бюджета в ч расх'!$X$16:$X$38</definedName>
    <definedName name="krista_tm_40551_0_0" localSheetId="3" hidden="1">'4. Учет и отчетность'!$X$16:$X$38</definedName>
    <definedName name="krista_tm_40551_0_0" localSheetId="4" hidden="1">'5. Контроль и аудит'!$X$17:$X$39</definedName>
    <definedName name="krista_tm_40551_0_0" localSheetId="5" hidden="1">'6. Кадровый потенциал сотруд'!$X$15:$X$37</definedName>
    <definedName name="krista_tm_40552" localSheetId="0" hidden="1">'1. Среднесрочное финансовое пла'!$Y$18:$Y$40</definedName>
    <definedName name="krista_tm_40552" localSheetId="2" hidden="1">'3. Исп мест бюджета в ч расх'!$Y$16:$Y$38</definedName>
    <definedName name="krista_tm_40552" localSheetId="3" hidden="1">'4. Учет и отчетность'!$Y$16:$Y$38</definedName>
    <definedName name="krista_tm_40552" localSheetId="4" hidden="1">'5. Контроль и аудит'!$Y$17:$Y$39</definedName>
    <definedName name="krista_tm_40552" localSheetId="5" hidden="1">'6. Кадровый потенциал сотруд'!$Y$15:$Y$37</definedName>
    <definedName name="krista_tm_40552_0_0" localSheetId="0" hidden="1">'1. Среднесрочное финансовое пла'!$Y$18:$Y$40</definedName>
    <definedName name="krista_tm_40552_0_0" localSheetId="2" hidden="1">'3. Исп мест бюджета в ч расх'!$Y$16:$Y$38</definedName>
    <definedName name="krista_tm_40552_0_0" localSheetId="3" hidden="1">'4. Учет и отчетность'!$Y$16:$Y$38</definedName>
    <definedName name="krista_tm_40552_0_0" localSheetId="4" hidden="1">'5. Контроль и аудит'!$Y$17:$Y$39</definedName>
    <definedName name="krista_tm_40552_0_0" localSheetId="5" hidden="1">'6. Кадровый потенциал сотруд'!$Y$15:$Y$37</definedName>
    <definedName name="krista_tm_40556" localSheetId="0" hidden="1">'1. Среднесрочное финансовое пла'!$AC$18:$AC$40</definedName>
    <definedName name="krista_tm_40556" localSheetId="2" hidden="1">'3. Исп мест бюджета в ч расх'!$AC$16:$AC$38</definedName>
    <definedName name="krista_tm_40556" localSheetId="3" hidden="1">'4. Учет и отчетность'!$AC$16:$AC$38</definedName>
    <definedName name="krista_tm_40556" localSheetId="4" hidden="1">'5. Контроль и аудит'!$AC$17:$AC$39</definedName>
    <definedName name="krista_tm_40556_0_0" localSheetId="0" hidden="1">'1. Среднесрочное финансовое пла'!$AC$18:$AC$40</definedName>
    <definedName name="krista_tm_40556_0_0" localSheetId="2" hidden="1">'3. Исп мест бюджета в ч расх'!$AC$16:$AC$38</definedName>
    <definedName name="krista_tm_40556_0_0" localSheetId="3" hidden="1">'4. Учет и отчетность'!$AC$16:$AC$38</definedName>
    <definedName name="krista_tm_40556_0_0" localSheetId="4" hidden="1">'5. Контроль и аудит'!$AC$17:$AC$39</definedName>
    <definedName name="krista_tm_40557" localSheetId="0" hidden="1">'1. Среднесрочное финансовое пла'!$AD$18:$AD$40</definedName>
    <definedName name="krista_tm_40557" localSheetId="2" hidden="1">'3. Исп мест бюджета в ч расх'!$AD$16:$AD$38</definedName>
    <definedName name="krista_tm_40557" localSheetId="3" hidden="1">'4. Учет и отчетность'!$AD$16:$AD$38</definedName>
    <definedName name="krista_tm_40557" localSheetId="4" hidden="1">'5. Контроль и аудит'!$AD$17:$AD$39</definedName>
    <definedName name="krista_tm_40557_0_0" localSheetId="0" hidden="1">'1. Среднесрочное финансовое пла'!$AD$18:$AD$40</definedName>
    <definedName name="krista_tm_40557_0_0" localSheetId="2" hidden="1">'3. Исп мест бюджета в ч расх'!$AD$16:$AD$38</definedName>
    <definedName name="krista_tm_40557_0_0" localSheetId="3" hidden="1">'4. Учет и отчетность'!$AD$16:$AD$38</definedName>
    <definedName name="krista_tm_40557_0_0" localSheetId="4" hidden="1">'5. Контроль и аудит'!$AD$17:$AD$39</definedName>
    <definedName name="krista_tm_40558" localSheetId="0" hidden="1">'1. Среднесрочное финансовое пла'!$AE$18:$AE$40</definedName>
    <definedName name="krista_tm_40558" localSheetId="2" hidden="1">'3. Исп мест бюджета в ч расх'!$AE$16:$AE$38</definedName>
    <definedName name="krista_tm_40558" localSheetId="3" hidden="1">'4. Учет и отчетность'!$AE$16:$AE$38</definedName>
    <definedName name="krista_tm_40558" localSheetId="4" hidden="1">'5. Контроль и аудит'!$AE$17:$AE$39</definedName>
    <definedName name="krista_tm_40558_0_0" localSheetId="0" hidden="1">'1. Среднесрочное финансовое пла'!$AE$18:$AE$40</definedName>
    <definedName name="krista_tm_40558_0_0" localSheetId="2" hidden="1">'3. Исп мест бюджета в ч расх'!$AE$16:$AE$38</definedName>
    <definedName name="krista_tm_40558_0_0" localSheetId="3" hidden="1">'4. Учет и отчетность'!$AE$16:$AE$38</definedName>
    <definedName name="krista_tm_40558_0_0" localSheetId="4" hidden="1">'5. Контроль и аудит'!$AE$17:$AE$39</definedName>
    <definedName name="krista_tm_40562" localSheetId="0" hidden="1">'1. Среднесрочное финансовое пла'!$AI$18:$AI$40</definedName>
    <definedName name="krista_tm_40562" localSheetId="4" hidden="1">'5. Контроль и аудит'!$AI$17:$AI$39</definedName>
    <definedName name="krista_tm_40562_0_0" localSheetId="0" hidden="1">'1. Среднесрочное финансовое пла'!$AI$18:$AI$40</definedName>
    <definedName name="krista_tm_40562_0_0" localSheetId="4" hidden="1">'5. Контроль и аудит'!$AI$17:$AI$39</definedName>
    <definedName name="krista_tm_40563" localSheetId="0" hidden="1">'1. Среднесрочное финансовое пла'!$AJ$18:$AJ$40</definedName>
    <definedName name="krista_tm_40563" localSheetId="4" hidden="1">'5. Контроль и аудит'!$AJ$17:$AJ$39</definedName>
    <definedName name="krista_tm_40563_0_0" localSheetId="0" hidden="1">'1. Среднесрочное финансовое пла'!$AJ$18:$AJ$40</definedName>
    <definedName name="krista_tm_40563_0_0" localSheetId="4" hidden="1">'5. Контроль и аудит'!$AJ$17:$AJ$39</definedName>
    <definedName name="krista_tm_40564" localSheetId="0" hidden="1">'1. Среднесрочное финансовое пла'!$AK$18:$AK$40</definedName>
    <definedName name="krista_tm_40564" localSheetId="4" hidden="1">'5. Контроль и аудит'!$AK$17:$AK$39</definedName>
    <definedName name="krista_tm_40564_0_0" localSheetId="0" hidden="1">'1. Среднесрочное финансовое пла'!$AK$18:$AK$40</definedName>
    <definedName name="krista_tm_40564_0_0" localSheetId="4" hidden="1">'5. Контроль и аудит'!$AK$17:$AK$39</definedName>
    <definedName name="krista_tm_40568" localSheetId="0" hidden="1">'1. Среднесрочное финансовое пла'!$AO$18:$AO$40</definedName>
    <definedName name="krista_tm_40568_0_0" localSheetId="0" hidden="1">'1. Среднесрочное финансовое пла'!$AO$18:$AO$40</definedName>
    <definedName name="krista_tm_40569" localSheetId="0" hidden="1">'1. Среднесрочное финансовое пла'!$AP$18:$AP$40</definedName>
    <definedName name="krista_tm_40569_0_0" localSheetId="0" hidden="1">'1. Среднесрочное финансовое пла'!$AP$18:$AP$40</definedName>
    <definedName name="krista_tm_40570" localSheetId="0" hidden="1">'1. Среднесрочное финансовое пла'!$AQ$18:$AQ$40</definedName>
    <definedName name="krista_tm_40570_0_0" localSheetId="0" hidden="1">'1. Среднесрочное финансовое пла'!$AQ$18:$AQ$40</definedName>
    <definedName name="krista_tm_527" localSheetId="6" hidden="1">Итог!$E$17:$E$39</definedName>
    <definedName name="krista_tm_527_0_5" localSheetId="6" hidden="1">Итог!$E$17:$E$39</definedName>
    <definedName name="krista_tm_532" localSheetId="6" hidden="1">Итог!$K$17:$K$39</definedName>
    <definedName name="krista_tm_532_0_5" localSheetId="6" hidden="1">Итог!$K$17:$K$39</definedName>
    <definedName name="krista_tm_54197" localSheetId="0" hidden="1">'1. Среднесрочное финансовое пла'!$F$18:$F$40</definedName>
    <definedName name="krista_tm_54197_0_0" localSheetId="0" hidden="1">'1. Среднесрочное финансовое пла'!$F$18:$F$40</definedName>
    <definedName name="krista_tr_237" localSheetId="6" hidden="1">Итог!$D$17:$D$39</definedName>
    <definedName name="krista_tr_237_0_5" localSheetId="6" hidden="1">Итог!$D$17:$D$39</definedName>
    <definedName name="krista_tr_25389" localSheetId="6" hidden="1">Итог!$C$17:$C$39</definedName>
    <definedName name="krista_tr_25389_0_0" localSheetId="6" hidden="1">Итог!$C$17:$C$39</definedName>
    <definedName name="krista_tr_25805" localSheetId="6" hidden="1">Итог!$V$17:$V$39</definedName>
    <definedName name="krista_tr_25805_0_0" localSheetId="6" hidden="1">Итог!$V$17:$V$39</definedName>
    <definedName name="krista_tr_25812" localSheetId="6" hidden="1">Итог!$AB$17:$AB$39</definedName>
    <definedName name="krista_tr_25812_0_0" localSheetId="6" hidden="1">Итог!$AB$17:$AB$39</definedName>
    <definedName name="krista_tr_25821" localSheetId="6" hidden="1">Итог!$AH$17:$AH$39</definedName>
    <definedName name="krista_tr_25821_0_0" localSheetId="6" hidden="1">Итог!$AH$17:$AH$39</definedName>
    <definedName name="krista_tr_25827" localSheetId="6" hidden="1">Итог!$AN$17:$AN$39</definedName>
    <definedName name="krista_tr_25827_0_0" localSheetId="6" hidden="1">Итог!$AN$17:$AN$39</definedName>
    <definedName name="krista_tr_40531" localSheetId="0" hidden="1">'1. Среднесрочное финансовое пла'!$D$18:$D$40</definedName>
    <definedName name="krista_tr_40531" localSheetId="1" hidden="1">'2. Исп местн бюдж в части доход'!$D$14:$D$36</definedName>
    <definedName name="krista_tr_40531" localSheetId="2" hidden="1">'3. Исп мест бюджета в ч расх'!$D$16:$D$38</definedName>
    <definedName name="krista_tr_40531" localSheetId="3" hidden="1">'4. Учет и отчетность'!$D$16:$D$38</definedName>
    <definedName name="krista_tr_40531" localSheetId="4" hidden="1">'5. Контроль и аудит'!$D$17:$D$39</definedName>
    <definedName name="krista_tr_40531" localSheetId="5" hidden="1">'6. Кадровый потенциал сотруд'!$D$15:$D$37</definedName>
    <definedName name="krista_tr_40531_0_0" localSheetId="0" hidden="1">'1. Среднесрочное финансовое пла'!$D$18:$D$40</definedName>
    <definedName name="krista_tr_40531_0_0" localSheetId="1" hidden="1">'2. Исп местн бюдж в части доход'!$D$14:$D$36</definedName>
    <definedName name="krista_tr_40531_0_0" localSheetId="2" hidden="1">'3. Исп мест бюджета в ч расх'!$D$16:$D$38</definedName>
    <definedName name="krista_tr_40531_0_0" localSheetId="3" hidden="1">'4. Учет и отчетность'!$D$16:$D$38</definedName>
    <definedName name="krista_tr_40531_0_0" localSheetId="4" hidden="1">'5. Контроль и аудит'!$D$17:$D$39</definedName>
    <definedName name="krista_tr_40531_0_0" localSheetId="5" hidden="1">'6. Кадровый потенциал сотруд'!$D$15:$D$37</definedName>
    <definedName name="krista_tr_40537" localSheetId="0" hidden="1">'1. Среднесрочное финансовое пла'!$J$18:$J$40</definedName>
    <definedName name="krista_tr_40537" localSheetId="1" hidden="1">'2. Исп местн бюдж в части доход'!$J$14:$J$36</definedName>
    <definedName name="krista_tr_40537" localSheetId="2" hidden="1">'3. Исп мест бюджета в ч расх'!$J$16:$J$38</definedName>
    <definedName name="krista_tr_40537" localSheetId="3" hidden="1">'4. Учет и отчетность'!$J$16:$J$38</definedName>
    <definedName name="krista_tr_40537" localSheetId="4" hidden="1">'5. Контроль и аудит'!$J$17:$J$39</definedName>
    <definedName name="krista_tr_40537" localSheetId="5" hidden="1">'6. Кадровый потенциал сотруд'!$J$15:$J$37</definedName>
    <definedName name="krista_tr_40537_0_0" localSheetId="0" hidden="1">'1. Среднесрочное финансовое пла'!$J$18:$J$40</definedName>
    <definedName name="krista_tr_40537_0_0" localSheetId="1" hidden="1">'2. Исп местн бюдж в части доход'!$J$14:$J$36</definedName>
    <definedName name="krista_tr_40537_0_0" localSheetId="2" hidden="1">'3. Исп мест бюджета в ч расх'!$J$16:$J$38</definedName>
    <definedName name="krista_tr_40537_0_0" localSheetId="3" hidden="1">'4. Учет и отчетность'!$J$16:$J$38</definedName>
    <definedName name="krista_tr_40537_0_0" localSheetId="4" hidden="1">'5. Контроль и аудит'!$J$17:$J$39</definedName>
    <definedName name="krista_tr_40537_0_0" localSheetId="5" hidden="1">'6. Кадровый потенциал сотруд'!$J$15:$J$37</definedName>
    <definedName name="krista_tr_40543" localSheetId="0" hidden="1">'1. Среднесрочное финансовое пла'!$P$18:$P$40</definedName>
    <definedName name="krista_tr_40543" localSheetId="1" hidden="1">'2. Исп местн бюдж в части доход'!$P$14:$P$36</definedName>
    <definedName name="krista_tr_40543" localSheetId="2" hidden="1">'3. Исп мест бюджета в ч расх'!$P$16:$P$38</definedName>
    <definedName name="krista_tr_40543" localSheetId="3" hidden="1">'4. Учет и отчетность'!$P$16:$P$38</definedName>
    <definedName name="krista_tr_40543" localSheetId="4" hidden="1">'5. Контроль и аудит'!$P$17:$P$39</definedName>
    <definedName name="krista_tr_40543" localSheetId="5" hidden="1">'6. Кадровый потенциал сотруд'!$P$15:$P$37</definedName>
    <definedName name="krista_tr_40543_0_0" localSheetId="0" hidden="1">'1. Среднесрочное финансовое пла'!$P$18:$P$40</definedName>
    <definedName name="krista_tr_40543_0_0" localSheetId="1" hidden="1">'2. Исп местн бюдж в части доход'!$P$14:$P$36</definedName>
    <definedName name="krista_tr_40543_0_0" localSheetId="2" hidden="1">'3. Исп мест бюджета в ч расх'!$P$16:$P$38</definedName>
    <definedName name="krista_tr_40543_0_0" localSheetId="3" hidden="1">'4. Учет и отчетность'!$P$16:$P$38</definedName>
    <definedName name="krista_tr_40543_0_0" localSheetId="4" hidden="1">'5. Контроль и аудит'!$P$17:$P$39</definedName>
    <definedName name="krista_tr_40543_0_0" localSheetId="5" hidden="1">'6. Кадровый потенциал сотруд'!$P$15:$P$37</definedName>
    <definedName name="krista_tr_40549" localSheetId="0" hidden="1">'1. Среднесрочное финансовое пла'!$V$18:$V$40</definedName>
    <definedName name="krista_tr_40549" localSheetId="1" hidden="1">'2. Исп местн бюдж в части доход'!$V$14:$V$36</definedName>
    <definedName name="krista_tr_40549" localSheetId="2" hidden="1">'3. Исп мест бюджета в ч расх'!$V$16:$V$38</definedName>
    <definedName name="krista_tr_40549" localSheetId="3" hidden="1">'4. Учет и отчетность'!$V$16:$V$38</definedName>
    <definedName name="krista_tr_40549" localSheetId="4" hidden="1">'5. Контроль и аудит'!$V$17:$V$39</definedName>
    <definedName name="krista_tr_40549" localSheetId="5" hidden="1">'6. Кадровый потенциал сотруд'!$V$15:$V$37</definedName>
    <definedName name="krista_tr_40549_0_0" localSheetId="0" hidden="1">'1. Среднесрочное финансовое пла'!$V$18:$V$40</definedName>
    <definedName name="krista_tr_40549_0_0" localSheetId="1" hidden="1">'2. Исп местн бюдж в части доход'!$V$14:$V$36</definedName>
    <definedName name="krista_tr_40549_0_0" localSheetId="2" hidden="1">'3. Исп мест бюджета в ч расх'!$V$16:$V$38</definedName>
    <definedName name="krista_tr_40549_0_0" localSheetId="3" hidden="1">'4. Учет и отчетность'!$V$16:$V$38</definedName>
    <definedName name="krista_tr_40549_0_0" localSheetId="4" hidden="1">'5. Контроль и аудит'!$V$17:$V$39</definedName>
    <definedName name="krista_tr_40549_0_0" localSheetId="5" hidden="1">'6. Кадровый потенциал сотруд'!$V$15:$V$37</definedName>
    <definedName name="krista_tr_40555" localSheetId="0" hidden="1">'1. Среднесрочное финансовое пла'!$AB$18:$AB$40</definedName>
    <definedName name="krista_tr_40555" localSheetId="2" hidden="1">'3. Исп мест бюджета в ч расх'!$AB$16:$AB$38</definedName>
    <definedName name="krista_tr_40555" localSheetId="3" hidden="1">'4. Учет и отчетность'!$AB$16:$AB$38</definedName>
    <definedName name="krista_tr_40555" localSheetId="4" hidden="1">'5. Контроль и аудит'!$AB$17:$AB$39</definedName>
    <definedName name="krista_tr_40555" localSheetId="5" hidden="1">'6. Кадровый потенциал сотруд'!$AB$15:$AB$37</definedName>
    <definedName name="krista_tr_40555_0_0" localSheetId="0" hidden="1">'1. Среднесрочное финансовое пла'!$AB$18:$AB$40</definedName>
    <definedName name="krista_tr_40555_0_0" localSheetId="2" hidden="1">'3. Исп мест бюджета в ч расх'!$AB$16:$AB$38</definedName>
    <definedName name="krista_tr_40555_0_0" localSheetId="3" hidden="1">'4. Учет и отчетность'!$AB$16:$AB$38</definedName>
    <definedName name="krista_tr_40555_0_0" localSheetId="4" hidden="1">'5. Контроль и аудит'!$AB$17:$AB$39</definedName>
    <definedName name="krista_tr_40555_0_0" localSheetId="5" hidden="1">'6. Кадровый потенциал сотруд'!$AB$15:$AB$37</definedName>
    <definedName name="krista_tr_40561" localSheetId="0" hidden="1">'1. Среднесрочное финансовое пла'!$AH$18:$AH$40</definedName>
    <definedName name="krista_tr_40561" localSheetId="2" hidden="1">'3. Исп мест бюджета в ч расх'!$AH$16:$AH$38</definedName>
    <definedName name="krista_tr_40561" localSheetId="3" hidden="1">'4. Учет и отчетность'!$AH$16:$AH$38</definedName>
    <definedName name="krista_tr_40561" localSheetId="4" hidden="1">'5. Контроль и аудит'!$AH$17:$AH$39</definedName>
    <definedName name="krista_tr_40561_0_0" localSheetId="0" hidden="1">'1. Среднесрочное финансовое пла'!$AH$18:$AH$40</definedName>
    <definedName name="krista_tr_40561_0_0" localSheetId="2" hidden="1">'3. Исп мест бюджета в ч расх'!$AH$16:$AH$38</definedName>
    <definedName name="krista_tr_40561_0_0" localSheetId="3" hidden="1">'4. Учет и отчетность'!$AH$16:$AH$38</definedName>
    <definedName name="krista_tr_40561_0_0" localSheetId="4" hidden="1">'5. Контроль и аудит'!$AH$17:$AH$39</definedName>
    <definedName name="krista_tr_40567" localSheetId="0" hidden="1">'1. Среднесрочное финансовое пла'!$AN$18:$AN$40</definedName>
    <definedName name="krista_tr_40567" localSheetId="4" hidden="1">'5. Контроль и аудит'!$AN$17:$AN$39</definedName>
    <definedName name="krista_tr_40567_0_0" localSheetId="0" hidden="1">'1. Среднесрочное финансовое пла'!$AN$18:$AN$40</definedName>
    <definedName name="krista_tr_40567_0_0" localSheetId="4" hidden="1">'5. Контроль и аудит'!$AN$17:$AN$39</definedName>
    <definedName name="krista_tr_40573" localSheetId="0" hidden="1">'1. Среднесрочное финансовое пла'!$AT$18:$AT$40</definedName>
    <definedName name="krista_tr_40573_0_0" localSheetId="0" hidden="1">'1. Среднесрочное финансовое пла'!$AT$18:$AT$40</definedName>
    <definedName name="krista_tr_47106" localSheetId="1" hidden="1">'2. Исп местн бюдж в части доход'!$C$14:$C$36</definedName>
    <definedName name="krista_tr_47106_0_0" localSheetId="1" hidden="1">'2. Исп местн бюдж в части доход'!$C$14:$C$36</definedName>
    <definedName name="krista_tr_47809" localSheetId="2" hidden="1">'3. Исп мест бюджета в ч расх'!$C$16:$C$38</definedName>
    <definedName name="krista_tr_47809_0_0" localSheetId="2" hidden="1">'3. Исп мест бюджета в ч расх'!$C$16:$C$38</definedName>
    <definedName name="krista_tr_47949" localSheetId="5" hidden="1">'6. Кадровый потенциал сотруд'!$C$15:$C$37</definedName>
    <definedName name="krista_tr_47949_0_0" localSheetId="5" hidden="1">'6. Кадровый потенциал сотруд'!$C$15:$C$37</definedName>
    <definedName name="krista_tr_48286" localSheetId="3" hidden="1">'4. Учет и отчетность'!$C$16:$C$38</definedName>
    <definedName name="krista_tr_48286_0_0" localSheetId="3" hidden="1">'4. Учет и отчетность'!$C$16:$C$38</definedName>
    <definedName name="krista_tr_48469" localSheetId="4" hidden="1">'5. Контроль и аудит'!$C$17:$C$39</definedName>
    <definedName name="krista_tr_48469_0_0" localSheetId="4" hidden="1">'5. Контроль и аудит'!$C$17:$C$39</definedName>
    <definedName name="krista_tr_51240" localSheetId="0" hidden="1">'1. Среднесрочное финансовое пла'!$C$18:$C$40</definedName>
    <definedName name="krista_tr_51240_0_0" localSheetId="0" hidden="1">'1. Среднесрочное финансовое пла'!$C$18:$C$40</definedName>
    <definedName name="krista_tr_531" localSheetId="6" hidden="1">Итог!$J$17:$J$39</definedName>
    <definedName name="krista_tr_531_0_4" localSheetId="6" hidden="1">Итог!$J$17:$J$39</definedName>
    <definedName name="krista_tr_536" localSheetId="6" hidden="1">Итог!$P$17:$P$39</definedName>
    <definedName name="krista_tr_536_0_4" localSheetId="6" hidden="1">Итог!$P$17:$P$39</definedName>
    <definedName name="Print_Area" localSheetId="5">'6. Кадровый потенциал сотруд'!$A$1:$AG$37</definedName>
    <definedName name="Вес1">Итог!$A$8</definedName>
    <definedName name="Вес1.1" localSheetId="0">'1. Среднесрочное финансовое пла'!$A$8</definedName>
    <definedName name="Вес1.2" localSheetId="0">'1. Среднесрочное финансовое пла'!$A$9</definedName>
    <definedName name="Вес1.3" localSheetId="0">'1. Среднесрочное финансовое пла'!$A$10</definedName>
    <definedName name="Вес1.4" localSheetId="0">'1. Среднесрочное финансовое пла'!$A$11</definedName>
    <definedName name="Вес1.5" localSheetId="0">'1. Среднесрочное финансовое пла'!$A$12</definedName>
    <definedName name="Вес1.6" localSheetId="0">'1. Среднесрочное финансовое пла'!$A$13</definedName>
    <definedName name="Вес1.7" localSheetId="0">'1. Среднесрочное финансовое пла'!$A$14</definedName>
    <definedName name="Вес2" localSheetId="6">Итог!$A$9</definedName>
    <definedName name="Вес2.1" localSheetId="1">'2. Исп местн бюдж в части доход'!$A$8</definedName>
    <definedName name="Вес2.2" localSheetId="1">'2. Исп местн бюдж в части доход'!$A$9</definedName>
    <definedName name="Вес2.3" localSheetId="1">'2. Исп местн бюдж в части доход'!$A$10</definedName>
    <definedName name="Вес3">Итог!$A$10</definedName>
    <definedName name="Вес3.1" localSheetId="2">'3. Исп мест бюджета в ч расх'!$A$8</definedName>
    <definedName name="Вес3.2" localSheetId="2">'3. Исп мест бюджета в ч расх'!$A$9</definedName>
    <definedName name="Вес3.3" localSheetId="2">'3. Исп мест бюджета в ч расх'!$A$10</definedName>
    <definedName name="Вес3.4" localSheetId="2">'3. Исп мест бюджета в ч расх'!$A$11</definedName>
    <definedName name="Вес3.5" localSheetId="2">'3. Исп мест бюджета в ч расх'!$A$12</definedName>
    <definedName name="Вес4">Итог!$A$11</definedName>
    <definedName name="Вес4.1" localSheetId="3">'4. Учет и отчетность'!$A$8</definedName>
    <definedName name="Вес4.2" localSheetId="3">'4. Учет и отчетность'!$A$9</definedName>
    <definedName name="Вес4.3" localSheetId="3">'4. Учет и отчетность'!$A$10</definedName>
    <definedName name="Вес4.4" localSheetId="3">'4. Учет и отчетность'!$A$11</definedName>
    <definedName name="Вес4.5" localSheetId="3">'4. Учет и отчетность'!$A$12</definedName>
    <definedName name="Вес5">Итог!$A$12</definedName>
    <definedName name="Вес5.1" localSheetId="4">'5. Контроль и аудит'!$A$8</definedName>
    <definedName name="Вес5.2" localSheetId="4">'5. Контроль и аудит'!$A$9</definedName>
    <definedName name="Вес5.3" localSheetId="4">'5. Контроль и аудит'!$A$10</definedName>
    <definedName name="Вес5.4" localSheetId="4">'5. Контроль и аудит'!$A$11</definedName>
    <definedName name="Вес5.5" localSheetId="4">'5. Контроль и аудит'!$A$12</definedName>
    <definedName name="Вес5.6" localSheetId="4">'5. Контроль и аудит'!$A$13</definedName>
    <definedName name="Вес6">Итог!$A$13</definedName>
    <definedName name="Вес6.1" localSheetId="5">'6. Кадровый потенциал сотруд'!$A$8</definedName>
    <definedName name="Вес6.2" localSheetId="5">'6. Кадровый потенциал сотруд'!$A$9</definedName>
    <definedName name="Вес6.3" localSheetId="5">'6. Кадровый потенциал сотруд'!$A$10</definedName>
    <definedName name="Вес6.4" localSheetId="5">'6. Кадровый потенциал сотруд'!$A$11</definedName>
    <definedName name="Криста_Мера_15_0" localSheetId="6">Итог!$E$17:$E$39</definedName>
    <definedName name="Криста_Мера_16_0" localSheetId="6">Итог!$K$17:$K$39</definedName>
    <definedName name="Криста_Мера_17_0" localSheetId="6">Итог!$Q$17:$Q$39</definedName>
    <definedName name="Криста_Мера_17_0" localSheetId="7">Рейтинг!$C$4:$C$26</definedName>
    <definedName name="Криста_Мера_19_0" localSheetId="6">Итог!$W$17:$W$39</definedName>
    <definedName name="Криста_Мера_21_0" localSheetId="6">Итог!$AC$17:$AC$39</definedName>
    <definedName name="Криста_Мера_23_0" localSheetId="6">Итог!$AI$17:$AI$39</definedName>
    <definedName name="Криста_Мера_25_0" localSheetId="6">Итог!$F$17:$F$39</definedName>
    <definedName name="Криста_Мера_26_0" localSheetId="6">Итог!$L$17:$L$39</definedName>
    <definedName name="Криста_Мера_27_0" localSheetId="6">Итог!$R$17:$R$39</definedName>
    <definedName name="Криста_Мера_28_0" localSheetId="1">'2. Исп местн бюдж в части доход'!$F$14:$F$36</definedName>
    <definedName name="Криста_Мера_28_0" localSheetId="2">'3. Исп мест бюджета в ч расх'!$F$16:$F$38</definedName>
    <definedName name="Криста_Мера_28_0" localSheetId="3">'4. Учет и отчетность'!$F$16:$F$38</definedName>
    <definedName name="Криста_Мера_28_0" localSheetId="4">'5. Контроль и аудит'!$F$17:$F$39</definedName>
    <definedName name="Криста_Мера_28_0" localSheetId="5">'6. Кадровый потенциал сотруд'!$F$15:$F$37</definedName>
    <definedName name="Криста_Мера_28_0" localSheetId="6">Итог!$X$17:$X$39</definedName>
    <definedName name="Криста_Мера_29_0" localSheetId="1">'2. Исп местн бюдж в части доход'!$G$14:$G$36</definedName>
    <definedName name="Криста_Мера_29_0" localSheetId="2">'3. Исп мест бюджета в ч расх'!$G$16:$G$38</definedName>
    <definedName name="Криста_Мера_29_0" localSheetId="3">'4. Учет и отчетность'!$G$16:$G$38</definedName>
    <definedName name="Криста_Мера_29_0" localSheetId="4">'5. Контроль и аудит'!$G$17:$G$39</definedName>
    <definedName name="Криста_Мера_29_0" localSheetId="5">'6. Кадровый потенциал сотруд'!$G$15:$G$37</definedName>
    <definedName name="Криста_Мера_29_0" localSheetId="6">Итог!$AD$17:$AD$39</definedName>
    <definedName name="Криста_Мера_30_0" localSheetId="0">'1. Среднесрочное финансовое пла'!$L$18:$L$40</definedName>
    <definedName name="Криста_Мера_30_0" localSheetId="1">'2. Исп местн бюдж в части доход'!$L$14:$L$36</definedName>
    <definedName name="Криста_Мера_30_0" localSheetId="2">'3. Исп мест бюджета в ч расх'!$L$16:$L$38</definedName>
    <definedName name="Криста_Мера_30_0" localSheetId="3">'4. Учет и отчетность'!$L$16:$L$38</definedName>
    <definedName name="Криста_Мера_30_0" localSheetId="4">'5. Контроль и аудит'!$L$17:$L$39</definedName>
    <definedName name="Криста_Мера_30_0" localSheetId="5">'6. Кадровый потенциал сотруд'!$L$15:$L$37</definedName>
    <definedName name="Криста_Мера_30_0" localSheetId="6">Итог!$AJ$17:$AJ$39</definedName>
    <definedName name="Криста_Мера_31_0" localSheetId="0">'1. Среднесрочное финансовое пла'!$M$18:$M$40</definedName>
    <definedName name="Криста_Мера_31_0" localSheetId="1">'2. Исп местн бюдж в части доход'!$M$14:$M$36</definedName>
    <definedName name="Криста_Мера_31_0" localSheetId="2">'3. Исп мест бюджета в ч расх'!$M$16:$M$38</definedName>
    <definedName name="Криста_Мера_31_0" localSheetId="3">'4. Учет и отчетность'!$M$16:$M$38</definedName>
    <definedName name="Криста_Мера_31_0" localSheetId="4">'5. Контроль и аудит'!$M$17:$M$39</definedName>
    <definedName name="Криста_Мера_31_0" localSheetId="5">'6. Кадровый потенциал сотруд'!$M$15:$M$37</definedName>
    <definedName name="Криста_Мера_32_0" localSheetId="0">'1. Среднесрочное финансовое пла'!$R$18:$R$40</definedName>
    <definedName name="Криста_Мера_32_0" localSheetId="1">'2. Исп местн бюдж в части доход'!$R$14:$R$36</definedName>
    <definedName name="Криста_Мера_32_0" localSheetId="2">'3. Исп мест бюджета в ч расх'!$R$16:$R$38</definedName>
    <definedName name="Криста_Мера_32_0" localSheetId="3">'4. Учет и отчетность'!$R$16:$R$38</definedName>
    <definedName name="Криста_Мера_32_0" localSheetId="4">'5. Контроль и аудит'!$R$17:$R$39</definedName>
    <definedName name="Криста_Мера_32_0" localSheetId="5">'6. Кадровый потенциал сотруд'!$R$15:$R$37</definedName>
    <definedName name="Криста_Мера_33_0" localSheetId="0">'1. Среднесрочное финансовое пла'!$S$18:$S$40</definedName>
    <definedName name="Криста_Мера_33_0" localSheetId="1">'2. Исп местн бюдж в части доход'!$S$14:$S$36</definedName>
    <definedName name="Криста_Мера_33_0" localSheetId="2">'3. Исп мест бюджета в ч расх'!$S$16:$S$38</definedName>
    <definedName name="Криста_Мера_33_0" localSheetId="3">'4. Учет и отчетность'!$S$16:$S$38</definedName>
    <definedName name="Криста_Мера_33_0" localSheetId="4">'5. Контроль и аудит'!$S$17:$S$39</definedName>
    <definedName name="Криста_Мера_33_0" localSheetId="5">'6. Кадровый потенциал сотруд'!$S$15:$S$37</definedName>
    <definedName name="Криста_Мера_34_0" localSheetId="0">'1. Среднесрочное финансовое пла'!$X$18:$X$40</definedName>
    <definedName name="Криста_Мера_34_0" localSheetId="2">'3. Исп мест бюджета в ч расх'!$X$16:$X$38</definedName>
    <definedName name="Криста_Мера_34_0" localSheetId="3">'4. Учет и отчетность'!$X$16:$X$38</definedName>
    <definedName name="Криста_Мера_34_0" localSheetId="4">'5. Контроль и аудит'!$X$17:$X$39</definedName>
    <definedName name="Криста_Мера_34_0" localSheetId="5">'6. Кадровый потенциал сотруд'!$X$15:$X$37</definedName>
    <definedName name="Криста_Мера_35_0" localSheetId="0">'1. Среднесрочное финансовое пла'!$Y$18:$Y$40</definedName>
    <definedName name="Криста_Мера_35_0" localSheetId="2">'3. Исп мест бюджета в ч расх'!$Y$16:$Y$38</definedName>
    <definedName name="Криста_Мера_35_0" localSheetId="3">'4. Учет и отчетность'!$Y$16:$Y$38</definedName>
    <definedName name="Криста_Мера_35_0" localSheetId="4">'5. Контроль и аудит'!$Y$17:$Y$39</definedName>
    <definedName name="Криста_Мера_35_0" localSheetId="5">'6. Кадровый потенциал сотруд'!$Y$15:$Y$37</definedName>
    <definedName name="Криста_Мера_36_0" localSheetId="0">'1. Среднесрочное финансовое пла'!$AD$18:$AD$40</definedName>
    <definedName name="Криста_Мера_36_0" localSheetId="2">'3. Исп мест бюджета в ч расх'!$AD$16:$AD$38</definedName>
    <definedName name="Криста_Мера_36_0" localSheetId="3">'4. Учет и отчетность'!$AD$16:$AD$38</definedName>
    <definedName name="Криста_Мера_36_0" localSheetId="4">'5. Контроль и аудит'!$AD$17:$AD$39</definedName>
    <definedName name="Криста_Мера_37_0" localSheetId="0">'1. Среднесрочное финансовое пла'!$AE$18:$AE$40</definedName>
    <definedName name="Криста_Мера_37_0" localSheetId="2">'3. Исп мест бюджета в ч расх'!$AE$16:$AE$38</definedName>
    <definedName name="Криста_Мера_37_0" localSheetId="3">'4. Учет и отчетность'!$AE$16:$AE$38</definedName>
    <definedName name="Криста_Мера_37_0" localSheetId="4">'5. Контроль и аудит'!$AE$17:$AE$39</definedName>
    <definedName name="Криста_Мера_38_0" localSheetId="0">'1. Среднесрочное финансовое пла'!$AJ$18:$AJ$40</definedName>
    <definedName name="Криста_Мера_38_0" localSheetId="4">'5. Контроль и аудит'!$AJ$17:$AJ$39</definedName>
    <definedName name="Криста_Мера_39_0" localSheetId="0">'1. Среднесрочное финансовое пла'!$AK$18:$AK$40</definedName>
    <definedName name="Криста_Мера_39_0" localSheetId="4">'5. Контроль и аудит'!$AK$17:$AK$39</definedName>
    <definedName name="Криста_Мера_40_0" localSheetId="0">'1. Среднесрочное финансовое пла'!$AP$18:$AP$40</definedName>
    <definedName name="Криста_Мера_41_0" localSheetId="0">'1. Среднесрочное финансовое пла'!$AQ$18:$AQ$40</definedName>
    <definedName name="Криста_Мера_44_0" localSheetId="0">'1. Среднесрочное финансовое пла'!$E$18:$E$40</definedName>
    <definedName name="Криста_Мера_44_0" localSheetId="1">'2. Исп местн бюдж в части доход'!$E$14:$E$36</definedName>
    <definedName name="Криста_Мера_44_0" localSheetId="2">'3. Исп мест бюджета в ч расх'!$E$16:$E$38</definedName>
    <definedName name="Криста_Мера_44_0" localSheetId="3">'4. Учет и отчетность'!$E$16:$E$38</definedName>
    <definedName name="Криста_Мера_44_0" localSheetId="4">'5. Контроль и аудит'!$E$17:$E$39</definedName>
    <definedName name="Криста_Мера_44_0" localSheetId="5">'6. Кадровый потенциал сотруд'!$E$15:$E$37</definedName>
    <definedName name="Криста_Мера_45_0" localSheetId="0">'1. Среднесрочное финансовое пла'!$K$18:$K$40</definedName>
    <definedName name="Криста_Мера_45_0" localSheetId="1">'2. Исп местн бюдж в части доход'!$K$14:$K$36</definedName>
    <definedName name="Криста_Мера_45_0" localSheetId="2">'3. Исп мест бюджета в ч расх'!$K$16:$K$38</definedName>
    <definedName name="Криста_Мера_45_0" localSheetId="3">'4. Учет и отчетность'!$K$16:$K$38</definedName>
    <definedName name="Криста_Мера_45_0" localSheetId="4">'5. Контроль и аудит'!$K$17:$K$39</definedName>
    <definedName name="Криста_Мера_45_0" localSheetId="5">'6. Кадровый потенциал сотруд'!$K$15:$K$37</definedName>
    <definedName name="Криста_Мера_46_0" localSheetId="0">'1. Среднесрочное финансовое пла'!$Q$18:$Q$40</definedName>
    <definedName name="Криста_Мера_46_0" localSheetId="1">'2. Исп местн бюдж в части доход'!$Q$14:$Q$36</definedName>
    <definedName name="Криста_Мера_46_0" localSheetId="2">'3. Исп мест бюджета в ч расх'!$Q$16:$Q$38</definedName>
    <definedName name="Криста_Мера_46_0" localSheetId="3">'4. Учет и отчетность'!$Q$16:$Q$38</definedName>
    <definedName name="Криста_Мера_46_0" localSheetId="4">'5. Контроль и аудит'!$Q$17:$Q$39</definedName>
    <definedName name="Криста_Мера_46_0" localSheetId="5">'6. Кадровый потенциал сотруд'!$Q$15:$Q$37</definedName>
    <definedName name="Криста_Мера_47_0" localSheetId="0">'1. Среднесрочное финансовое пла'!$W$18:$W$40</definedName>
    <definedName name="Криста_Мера_47_0" localSheetId="2">'3. Исп мест бюджета в ч расх'!$W$16:$W$38</definedName>
    <definedName name="Криста_Мера_47_0" localSheetId="3">'4. Учет и отчетность'!$W$16:$W$38</definedName>
    <definedName name="Криста_Мера_47_0" localSheetId="4">'5. Контроль и аудит'!$W$17:$W$39</definedName>
    <definedName name="Криста_Мера_47_0" localSheetId="5">'6. Кадровый потенциал сотруд'!$W$15:$W$37</definedName>
    <definedName name="Криста_Мера_48_0" localSheetId="0">'1. Среднесрочное финансовое пла'!$AC$18:$AC$40</definedName>
    <definedName name="Криста_Мера_48_0" localSheetId="2">'3. Исп мест бюджета в ч расх'!$AC$16:$AC$38</definedName>
    <definedName name="Криста_Мера_48_0" localSheetId="3">'4. Учет и отчетность'!$AC$16:$AC$38</definedName>
    <definedName name="Криста_Мера_48_0" localSheetId="4">'5. Контроль и аудит'!$AC$17:$AC$39</definedName>
    <definedName name="Криста_Мера_49_0" localSheetId="0">'1. Среднесрочное финансовое пла'!$AI$18:$AI$40</definedName>
    <definedName name="Криста_Мера_49_0" localSheetId="4">'5. Контроль и аудит'!$AI$17:$AI$39</definedName>
    <definedName name="Криста_Мера_50_0" localSheetId="0">'1. Среднесрочное финансовое пла'!$AO$18:$AO$40</definedName>
    <definedName name="Криста_Мера_52_0" localSheetId="0">'1. Среднесрочное финансовое пла'!$F$18:$F$40</definedName>
    <definedName name="Криста_Результат_11_0" localSheetId="6">Итог!$P$17:$P$39</definedName>
    <definedName name="Криста_Результат_2_0" localSheetId="6">Итог!$D$17:$D$39</definedName>
    <definedName name="Криста_Результат_30_0" localSheetId="6">Итог!$C$17:$C$39</definedName>
    <definedName name="Криста_Результат_31_0" localSheetId="6">Итог!$V$17:$V$39</definedName>
    <definedName name="Криста_Результат_32_0" localSheetId="6">Итог!$AB$17:$AB$39</definedName>
    <definedName name="Криста_Результат_33_0" localSheetId="6">Итог!$AH$17:$AH$39</definedName>
    <definedName name="Криста_Результат_34_0" localSheetId="6">Итог!$AN$17:$AN$39</definedName>
    <definedName name="Криста_Результат_39_0" localSheetId="0">'1. Среднесрочное финансовое пла'!$D$18:$D$40</definedName>
    <definedName name="Криста_Результат_39_0" localSheetId="1">'2. Исп местн бюдж в части доход'!$D$14:$D$36</definedName>
    <definedName name="Криста_Результат_39_0" localSheetId="2">'3. Исп мест бюджета в ч расх'!$D$16:$D$38</definedName>
    <definedName name="Криста_Результат_39_0" localSheetId="3">'4. Учет и отчетность'!$D$16:$D$38</definedName>
    <definedName name="Криста_Результат_39_0" localSheetId="4">'5. Контроль и аудит'!$D$17:$D$39</definedName>
    <definedName name="Криста_Результат_39_0" localSheetId="5">'6. Кадровый потенциал сотруд'!$D$15:$D$37</definedName>
    <definedName name="Криста_Результат_41_0" localSheetId="0">'1. Среднесрочное финансовое пла'!$J$18:$J$40</definedName>
    <definedName name="Криста_Результат_41_0" localSheetId="1">'2. Исп местн бюдж в части доход'!$J$14:$J$36</definedName>
    <definedName name="Криста_Результат_41_0" localSheetId="2">'3. Исп мест бюджета в ч расх'!$J$16:$J$38</definedName>
    <definedName name="Криста_Результат_41_0" localSheetId="3">'4. Учет и отчетность'!$J$16:$J$38</definedName>
    <definedName name="Криста_Результат_41_0" localSheetId="4">'5. Контроль и аудит'!$J$17:$J$39</definedName>
    <definedName name="Криста_Результат_41_0" localSheetId="5">'6. Кадровый потенциал сотруд'!$J$15:$J$37</definedName>
    <definedName name="Криста_Результат_43_0" localSheetId="0">'1. Среднесрочное финансовое пла'!$P$18:$P$40</definedName>
    <definedName name="Криста_Результат_43_0" localSheetId="1">'2. Исп местн бюдж в части доход'!$P$14:$P$36</definedName>
    <definedName name="Криста_Результат_43_0" localSheetId="2">'3. Исп мест бюджета в ч расх'!$P$16:$P$38</definedName>
    <definedName name="Криста_Результат_43_0" localSheetId="3">'4. Учет и отчетность'!$P$16:$P$38</definedName>
    <definedName name="Криста_Результат_43_0" localSheetId="4">'5. Контроль и аудит'!$P$17:$P$39</definedName>
    <definedName name="Криста_Результат_43_0" localSheetId="5">'6. Кадровый потенциал сотруд'!$P$15:$P$37</definedName>
    <definedName name="Криста_Результат_45_0" localSheetId="0">'1. Среднесрочное финансовое пла'!$V$18:$V$40</definedName>
    <definedName name="Криста_Результат_45_0" localSheetId="1">'2. Исп местн бюдж в части доход'!$V$14:$V$36</definedName>
    <definedName name="Криста_Результат_45_0" localSheetId="2">'3. Исп мест бюджета в ч расх'!$V$16:$V$38</definedName>
    <definedName name="Криста_Результат_45_0" localSheetId="3">'4. Учет и отчетность'!$V$16:$V$38</definedName>
    <definedName name="Криста_Результат_45_0" localSheetId="4">'5. Контроль и аудит'!$V$17:$V$39</definedName>
    <definedName name="Криста_Результат_45_0" localSheetId="5">'6. Кадровый потенциал сотруд'!$V$15:$V$37</definedName>
    <definedName name="Криста_Результат_47_0" localSheetId="0">'1. Среднесрочное финансовое пла'!$AB$18:$AB$40</definedName>
    <definedName name="Криста_Результат_47_0" localSheetId="2">'3. Исп мест бюджета в ч расх'!$AB$16:$AB$38</definedName>
    <definedName name="Криста_Результат_47_0" localSheetId="3">'4. Учет и отчетность'!$AB$16:$AB$38</definedName>
    <definedName name="Криста_Результат_47_0" localSheetId="4">'5. Контроль и аудит'!$AB$17:$AB$39</definedName>
    <definedName name="Криста_Результат_47_0" localSheetId="5">'6. Кадровый потенциал сотруд'!$AB$15:$AB$37</definedName>
    <definedName name="Криста_Результат_49_0" localSheetId="0">'1. Среднесрочное финансовое пла'!$AH$18:$AH$40</definedName>
    <definedName name="Криста_Результат_49_0" localSheetId="2">'3. Исп мест бюджета в ч расх'!$AH$16:$AH$38</definedName>
    <definedName name="Криста_Результат_49_0" localSheetId="3">'4. Учет и отчетность'!$AH$16:$AH$38</definedName>
    <definedName name="Криста_Результат_49_0" localSheetId="4">'5. Контроль и аудит'!$AH$17:$AH$39</definedName>
    <definedName name="Криста_Результат_51_0" localSheetId="0">'1. Среднесрочное финансовое пла'!$AN$18:$AN$40</definedName>
    <definedName name="Криста_Результат_51_0" localSheetId="4">'5. Контроль и аудит'!$AN$17:$AN$39</definedName>
    <definedName name="Криста_Результат_53_0" localSheetId="0">'1. Среднесрочное финансовое пла'!$AT$18:$AT$40</definedName>
    <definedName name="Криста_Результат_57_0" localSheetId="3">'4. Учет и отчетность'!$C$16:$C$38</definedName>
    <definedName name="Криста_Результат_57_0" localSheetId="4">'5. Контроль и аудит'!$C$17:$C$39</definedName>
    <definedName name="Криста_Результат_57_0" localSheetId="5">'6. Кадровый потенциал сотруд'!$C$15:$C$37</definedName>
    <definedName name="Криста_Результат_58_0" localSheetId="0">'1. Среднесрочное финансовое пла'!$C$18:$C$40</definedName>
    <definedName name="Криста_Результат_58_0" localSheetId="1">'2. Исп местн бюдж в части доход'!$C$14:$C$36</definedName>
    <definedName name="Криста_Результат_58_0" localSheetId="2">'3. Исп мест бюджета в ч расх'!$C$16:$C$38</definedName>
    <definedName name="Криста_Результат_8_0" localSheetId="6">Итог!$J$17:$J$39</definedName>
    <definedName name="Криста_Свободный_13_0" localSheetId="6">Итог!$AO$17:$AO$39</definedName>
    <definedName name="Криста_Свободный_14_0" localSheetId="6">Итог!$AP$17:$AP$39</definedName>
    <definedName name="Криста_Свободный_18_0" localSheetId="6">Итог!$AU$17:$AU$39</definedName>
    <definedName name="Криста_Свободный_3_0" localSheetId="6">Итог!$H$17:$H$39</definedName>
    <definedName name="Криста_Свободный_31_0" localSheetId="6">Итог!$G$17:$G$39</definedName>
    <definedName name="Криста_Свободный_31_0" localSheetId="7">Рейтинг!$D$4:$D$26</definedName>
    <definedName name="Криста_Свободный_32_0" localSheetId="6">Итог!$M$17:$M$39</definedName>
    <definedName name="Криста_Свободный_34_0" localSheetId="6">Итог!$S$17:$S$39</definedName>
    <definedName name="Криста_Свободный_35_0" localSheetId="6">Итог!$T$17:$T$39</definedName>
    <definedName name="Криста_Свободный_36_0" localSheetId="6">Итог!$U$17:$U$39</definedName>
    <definedName name="Криста_Свободный_37_0" localSheetId="6">Итог!$Y$17:$Y$39</definedName>
    <definedName name="Криста_Свободный_38_0" localSheetId="6">Итог!$Z$17:$Z$39</definedName>
    <definedName name="Криста_Свободный_39_0" localSheetId="6">Итог!$AA$17:$AA$39</definedName>
    <definedName name="Криста_Свободный_4_0" localSheetId="6">Итог!$I$17:$I$39</definedName>
    <definedName name="Криста_Свободный_40_0" localSheetId="6">Итог!$AE$17:$AE$39</definedName>
    <definedName name="Криста_Свободный_41_0" localSheetId="6">Итог!$AF$17:$AF$39</definedName>
    <definedName name="Криста_Свободный_42_0" localSheetId="6">Итог!$AG$17:$AG$39</definedName>
    <definedName name="Криста_Свободный_43_0" localSheetId="6">Итог!$AK$17:$AK$39</definedName>
    <definedName name="Криста_Свободный_44_0" localSheetId="6">Итог!$AL$17:$AL$39</definedName>
    <definedName name="Криста_Свободный_45_0" localSheetId="6">Итог!$AM$17:$AM$39</definedName>
    <definedName name="Криста_Свободный_46_0" localSheetId="6">Итог!$AQ$17:$AQ$39</definedName>
    <definedName name="Криста_Свободный_47_0" localSheetId="6">Итог!$AR$17:$AR$39</definedName>
    <definedName name="Криста_Свободный_48_0" localSheetId="6">Итог!$AS$17:$AS$39</definedName>
    <definedName name="Криста_Свободный_49_0" localSheetId="6">Итог!$AT$17:$AT$39</definedName>
    <definedName name="Криста_Свободный_5_0" localSheetId="6">Итог!$N$17:$N$39</definedName>
    <definedName name="Криста_Свободный_52_0" localSheetId="0">'1. Среднесрочное финансовое пла'!$H$18:$H$40</definedName>
    <definedName name="Криста_Свободный_52_0" localSheetId="1">'2. Исп местн бюдж в части доход'!$H$14:$H$36</definedName>
    <definedName name="Криста_Свободный_52_0" localSheetId="2">'3. Исп мест бюджета в ч расх'!$H$16:$H$38</definedName>
    <definedName name="Криста_Свободный_52_0" localSheetId="3">'4. Учет и отчетность'!$H$16:$H$38</definedName>
    <definedName name="Криста_Свободный_52_0" localSheetId="4">'5. Контроль и аудит'!$H$17:$H$39</definedName>
    <definedName name="Криста_Свободный_52_0" localSheetId="5">'6. Кадровый потенциал сотруд'!$H$15:$H$37</definedName>
    <definedName name="Криста_Свободный_53_0" localSheetId="0">'1. Среднесрочное финансовое пла'!$I$18:$I$40</definedName>
    <definedName name="Криста_Свободный_53_0" localSheetId="1">'2. Исп местн бюдж в части доход'!$I$14:$I$36</definedName>
    <definedName name="Криста_Свободный_53_0" localSheetId="2">'3. Исп мест бюджета в ч расх'!$I$16:$I$38</definedName>
    <definedName name="Криста_Свободный_53_0" localSheetId="3">'4. Учет и отчетность'!$I$16:$I$38</definedName>
    <definedName name="Криста_Свободный_53_0" localSheetId="4">'5. Контроль и аудит'!$I$17:$I$39</definedName>
    <definedName name="Криста_Свободный_53_0" localSheetId="5">'6. Кадровый потенциал сотруд'!$I$15:$I$37</definedName>
    <definedName name="Криста_Свободный_54_0" localSheetId="0">'1. Среднесрочное финансовое пла'!$N$18:$N$40</definedName>
    <definedName name="Криста_Свободный_54_0" localSheetId="1">'2. Исп местн бюдж в части доход'!$N$14:$N$36</definedName>
    <definedName name="Криста_Свободный_54_0" localSheetId="2">'3. Исп мест бюджета в ч расх'!$N$16:$N$38</definedName>
    <definedName name="Криста_Свободный_54_0" localSheetId="3">'4. Учет и отчетность'!$N$16:$N$38</definedName>
    <definedName name="Криста_Свободный_54_0" localSheetId="4">'5. Контроль и аудит'!$N$17:$N$39</definedName>
    <definedName name="Криста_Свободный_54_0" localSheetId="5">'6. Кадровый потенциал сотруд'!$N$15:$N$37</definedName>
    <definedName name="Криста_Свободный_55_0" localSheetId="0">'1. Среднесрочное финансовое пла'!$O$18:$O$40</definedName>
    <definedName name="Криста_Свободный_55_0" localSheetId="1">'2. Исп местн бюдж в части доход'!$O$14:$O$36</definedName>
    <definedName name="Криста_Свободный_55_0" localSheetId="2">'3. Исп мест бюджета в ч расх'!$O$16:$O$38</definedName>
    <definedName name="Криста_Свободный_55_0" localSheetId="3">'4. Учет и отчетность'!$O$16:$O$38</definedName>
    <definedName name="Криста_Свободный_55_0" localSheetId="4">'5. Контроль и аудит'!$O$17:$O$39</definedName>
    <definedName name="Криста_Свободный_55_0" localSheetId="5">'6. Кадровый потенциал сотруд'!$O$15:$O$37</definedName>
    <definedName name="Криста_Свободный_56_0" localSheetId="0">'1. Среднесрочное финансовое пла'!$T$18:$T$40</definedName>
    <definedName name="Криста_Свободный_56_0" localSheetId="1">'2. Исп местн бюдж в части доход'!$T$14:$T$36</definedName>
    <definedName name="Криста_Свободный_56_0" localSheetId="2">'3. Исп мест бюджета в ч расх'!$T$16:$T$38</definedName>
    <definedName name="Криста_Свободный_56_0" localSheetId="3">'4. Учет и отчетность'!$T$16:$T$38</definedName>
    <definedName name="Криста_Свободный_56_0" localSheetId="4">'5. Контроль и аудит'!$T$17:$T$39</definedName>
    <definedName name="Криста_Свободный_56_0" localSheetId="5">'6. Кадровый потенциал сотруд'!$T$15:$T$37</definedName>
    <definedName name="Криста_Свободный_57_0" localSheetId="0">'1. Среднесрочное финансовое пла'!$U$18:$U$40</definedName>
    <definedName name="Криста_Свободный_57_0" localSheetId="1">'2. Исп местн бюдж в части доход'!$U$14:$U$36</definedName>
    <definedName name="Криста_Свободный_57_0" localSheetId="2">'3. Исп мест бюджета в ч расх'!$U$16:$U$38</definedName>
    <definedName name="Криста_Свободный_57_0" localSheetId="3">'4. Учет и отчетность'!$U$16:$U$38</definedName>
    <definedName name="Криста_Свободный_57_0" localSheetId="4">'5. Контроль и аудит'!$U$17:$U$39</definedName>
    <definedName name="Криста_Свободный_57_0" localSheetId="5">'6. Кадровый потенциал сотруд'!$U$15:$U$37</definedName>
    <definedName name="Криста_Свободный_58_0" localSheetId="0">'1. Среднесрочное финансовое пла'!$Z$18:$Z$40</definedName>
    <definedName name="Криста_Свободный_58_0" localSheetId="2">'3. Исп мест бюджета в ч расх'!$Z$16:$Z$38</definedName>
    <definedName name="Криста_Свободный_58_0" localSheetId="3">'4. Учет и отчетность'!$Z$16:$Z$38</definedName>
    <definedName name="Криста_Свободный_58_0" localSheetId="4">'5. Контроль и аудит'!$Z$17:$Z$39</definedName>
    <definedName name="Криста_Свободный_58_0" localSheetId="5">'6. Кадровый потенциал сотруд'!$Z$15:$Z$37</definedName>
    <definedName name="Криста_Свободный_59_0" localSheetId="0">'1. Среднесрочное финансовое пла'!$AA$18:$AA$40</definedName>
    <definedName name="Криста_Свободный_59_0" localSheetId="2">'3. Исп мест бюджета в ч расх'!$AA$16:$AA$38</definedName>
    <definedName name="Криста_Свободный_59_0" localSheetId="3">'4. Учет и отчетность'!$AA$16:$AA$38</definedName>
    <definedName name="Криста_Свободный_59_0" localSheetId="4">'5. Контроль и аудит'!$AA$17:$AA$39</definedName>
    <definedName name="Криста_Свободный_59_0" localSheetId="5">'6. Кадровый потенциал сотруд'!$AA$15:$AA$37</definedName>
    <definedName name="Криста_Свободный_6_0" localSheetId="6">Итог!$O$17:$O$39</definedName>
    <definedName name="Криста_Свободный_60_0" localSheetId="0">'1. Среднесрочное финансовое пла'!$AF$18:$AF$40</definedName>
    <definedName name="Криста_Свободный_60_0" localSheetId="2">'3. Исп мест бюджета в ч расх'!$AF$16:$AF$38</definedName>
    <definedName name="Криста_Свободный_60_0" localSheetId="3">'4. Учет и отчетность'!$AF$16:$AF$38</definedName>
    <definedName name="Криста_Свободный_60_0" localSheetId="4">'5. Контроль и аудит'!$AF$17:$AF$39</definedName>
    <definedName name="Криста_Свободный_61_0" localSheetId="0">'1. Среднесрочное финансовое пла'!$AG$18:$AG$40</definedName>
    <definedName name="Криста_Свободный_61_0" localSheetId="2">'3. Исп мест бюджета в ч расх'!$AG$16:$AG$38</definedName>
    <definedName name="Криста_Свободный_61_0" localSheetId="3">'4. Учет и отчетность'!$AG$16:$AG$38</definedName>
    <definedName name="Криста_Свободный_61_0" localSheetId="4">'5. Контроль и аудит'!$AG$17:$AG$39</definedName>
    <definedName name="Криста_Свободный_62_0" localSheetId="0">'1. Среднесрочное финансовое пла'!$AL$18:$AL$40</definedName>
    <definedName name="Криста_Свободный_62_0" localSheetId="4">'5. Контроль и аудит'!$AL$17:$AL$39</definedName>
    <definedName name="Криста_Свободный_63_0" localSheetId="0">'1. Среднесрочное финансовое пла'!$AM$18:$AM$40</definedName>
    <definedName name="Криста_Свободный_63_0" localSheetId="4">'5. Контроль и аудит'!$AM$17:$AM$39</definedName>
    <definedName name="Криста_Свободный_64_0" localSheetId="0">'1. Среднесрочное финансовое пла'!$AR$18:$AR$40</definedName>
    <definedName name="Криста_Свободный_65_0" localSheetId="0">'1. Среднесрочное финансовое пла'!$AS$18:$AS$40</definedName>
    <definedName name="Криста_Свободный_68_0" localSheetId="0">'1. Среднесрочное финансовое пла'!$AU$18:$AU$40</definedName>
    <definedName name="Криста_Свободный_68_0" localSheetId="1">'2. Исп местн бюдж в части доход'!$W$14:$W$36</definedName>
    <definedName name="Криста_Свободный_68_0" localSheetId="2">'3. Исп мест бюджета в ч расх'!$AI$16:$AI$38</definedName>
    <definedName name="Криста_Свободный_68_0" localSheetId="3">'4. Учет и отчетность'!$AI$16:$AI$38</definedName>
    <definedName name="Криста_Свободный_68_0" localSheetId="4">'5. Контроль и аудит'!$AO$17:$AO$39</definedName>
    <definedName name="Криста_Свободный_68_0" localSheetId="5">'6. Кадровый потенциал сотруд'!$AC$15:$AC$37</definedName>
    <definedName name="Криста_Свободный_69_0" localSheetId="0">'1. Среднесрочное финансовое пла'!$AV$18:$AV$40</definedName>
    <definedName name="Криста_Свободный_69_0" localSheetId="1">'2. Исп местн бюдж в части доход'!$X$14:$X$36</definedName>
    <definedName name="Криста_Свободный_69_0" localSheetId="2">'3. Исп мест бюджета в ч расх'!$AJ$16:$AJ$38</definedName>
    <definedName name="Криста_Свободный_69_0" localSheetId="3">'4. Учет и отчетность'!$AJ$16:$AJ$38</definedName>
    <definedName name="Криста_Свободный_69_0" localSheetId="4">'5. Контроль и аудит'!$AP$17:$AP$39</definedName>
    <definedName name="Криста_Свободный_69_0" localSheetId="5">'6. Кадровый потенциал сотруд'!$AD$15:$AD$37</definedName>
    <definedName name="Криста_Свободный_70_0" localSheetId="0">'1. Среднесрочное финансовое пла'!$AW$18:$AW$40</definedName>
    <definedName name="Криста_Свободный_70_0" localSheetId="1">'2. Исп местн бюдж в части доход'!$Y$14:$Y$36</definedName>
    <definedName name="Криста_Свободный_70_0" localSheetId="2">'3. Исп мест бюджета в ч расх'!$AK$16:$AK$38</definedName>
    <definedName name="Криста_Свободный_70_0" localSheetId="3">'4. Учет и отчетность'!$AK$16:$AK$38</definedName>
    <definedName name="Криста_Свободный_70_0" localSheetId="4">'5. Контроль и аудит'!$AQ$17:$AQ$39</definedName>
    <definedName name="Криста_Свободный_70_0" localSheetId="5">'6. Кадровый потенциал сотруд'!$AE$15:$AE$37</definedName>
    <definedName name="Криста_Свободный_71_0" localSheetId="0">'1. Среднесрочное финансовое пла'!$AX$18:$AX$40</definedName>
    <definedName name="Криста_Свободный_71_0" localSheetId="2">'3. Исп мест бюджета в ч расх'!$AL$16:$AL$38</definedName>
    <definedName name="Криста_Свободный_71_0" localSheetId="3">'4. Учет и отчетность'!$AL$16:$AL$38</definedName>
    <definedName name="Криста_Свободный_71_0" localSheetId="4">'5. Контроль и аудит'!$AR$17:$AR$39</definedName>
    <definedName name="Криста_Свободный_71_0" localSheetId="5">'6. Кадровый потенциал сотруд'!$AF$15:$AF$37</definedName>
    <definedName name="Криста_Свободный_72_0" localSheetId="0">'1. Среднесрочное финансовое пла'!$AY$18:$AY$40</definedName>
    <definedName name="Криста_Свободный_72_0" localSheetId="2">'3. Исп мест бюджета в ч расх'!$AM$16:$AM$38</definedName>
    <definedName name="Криста_Свободный_72_0" localSheetId="3">'4. Учет и отчетность'!$AM$16:$AM$38</definedName>
    <definedName name="Криста_Свободный_72_0" localSheetId="4">'5. Контроль и аудит'!$AS$17:$AS$39</definedName>
    <definedName name="Криста_Свободный_73_0" localSheetId="0">'1. Среднесрочное финансовое пла'!$AZ$18:$AZ$40</definedName>
    <definedName name="Криста_Свободный_73_0" localSheetId="4">'5. Контроль и аудит'!$AT$17:$AT$39</definedName>
    <definedName name="Криста_Свободный_74_0" localSheetId="0">'1. Среднесрочное финансовое пла'!$BA$18:$BA$40</definedName>
    <definedName name="Криста_Свободный_76_0" localSheetId="0">'1. Среднесрочное финансовое пла'!$BB$18:$BB$40</definedName>
    <definedName name="Криста_Свободный_76_0" localSheetId="1">'2. Исп местн бюдж в части доход'!$Z$14:$Z$36</definedName>
    <definedName name="Криста_Свободный_76_0" localSheetId="2">'3. Исп мест бюджета в ч расх'!$AN$16:$AN$38</definedName>
    <definedName name="Криста_Свободный_76_0" localSheetId="3">'4. Учет и отчетность'!$AN$16:$AN$38</definedName>
    <definedName name="Криста_Свободный_76_0" localSheetId="4">'5. Контроль и аудит'!$AU$17:$AU$39</definedName>
    <definedName name="Криста_Свободный_76_0" localSheetId="5">'6. Кадровый потенциал сотруд'!$AG$15:$AG$37</definedName>
    <definedName name="Криста_Свободный_77_0" localSheetId="0">'1. Среднесрочное финансовое пла'!$G$18:$G$40</definedName>
    <definedName name="Криста_Таблица" localSheetId="0">'1. Среднесрочное финансовое пла'!$A$17:$BB$40</definedName>
    <definedName name="Криста_Таблица" localSheetId="1">'2. Исп местн бюдж в части доход'!$A$12:$Z$36</definedName>
    <definedName name="Криста_Таблица" localSheetId="2">'3. Исп мест бюджета в ч расх'!$A$14:$AN$38</definedName>
    <definedName name="Криста_Таблица" localSheetId="3">'4. Учет и отчетность'!$A$14:$AN$38</definedName>
    <definedName name="Криста_Таблица" localSheetId="4">'5. Контроль и аудит'!$A$15:$AU$39</definedName>
    <definedName name="Криста_Таблица" localSheetId="5">'6. Кадровый потенциал сотруд'!$A$13:$AG$37</definedName>
    <definedName name="Криста_Таблица" localSheetId="6">Итог!$A$16:$AU$39</definedName>
    <definedName name="Криста_Таблица" localSheetId="7">Рейтинг!$A$3:$D$26</definedName>
    <definedName name="_xlnm.Print_Area" localSheetId="7">Рейтинг!$A$1:$D$26</definedName>
    <definedName name="ОбластьИмпорта" localSheetId="0">'1. Среднесрочное финансовое пла'!$C$18:$BB$40</definedName>
    <definedName name="ОбластьИмпорта" localSheetId="1">'2. Исп местн бюдж в части доход'!$C$14:$Z$36</definedName>
    <definedName name="ОбластьИмпорта" localSheetId="2">'3. Исп мест бюджета в ч расх'!$C$16:$AN$38</definedName>
    <definedName name="ОбластьИмпорта" localSheetId="3">'4. Учет и отчетность'!$C$16:$AN$38</definedName>
    <definedName name="ОбластьИмпорта" localSheetId="4">'5. Контроль и аудит'!$C$17:$AU$39</definedName>
    <definedName name="ОбластьИмпорта" localSheetId="5">'6. Кадровый потенциал сотруд'!$C$15:$AG$37</definedName>
    <definedName name="ОбластьИмпорта" localSheetId="6">Итог!$C$17:$AU$39</definedName>
    <definedName name="ОбластьИмпорта" localSheetId="7">Рейтинг!$C$4:$D$26</definedName>
  </definedNames>
  <calcPr calcId="152511"/>
</workbook>
</file>

<file path=xl/calcChain.xml><?xml version="1.0" encoding="utf-8"?>
<calcChain xmlns="http://schemas.openxmlformats.org/spreadsheetml/2006/main">
  <c r="D25" i="89" l="1"/>
  <c r="D19" i="89"/>
  <c r="D11" i="89"/>
  <c r="D13" i="89"/>
  <c r="D20" i="89"/>
  <c r="D22" i="89"/>
  <c r="D18" i="89"/>
  <c r="D21" i="89"/>
  <c r="D26" i="89"/>
  <c r="D23" i="89"/>
  <c r="D15" i="89"/>
  <c r="D12" i="89"/>
  <c r="D17" i="89"/>
  <c r="D8" i="89"/>
  <c r="D9" i="89"/>
  <c r="D24" i="89"/>
  <c r="D16" i="89"/>
  <c r="D10" i="89"/>
  <c r="D6" i="89"/>
  <c r="D7" i="89"/>
  <c r="D4" i="89"/>
  <c r="D14" i="89"/>
  <c r="D5" i="89"/>
  <c r="AT39" i="82"/>
  <c r="AT38" i="82"/>
  <c r="AT37" i="82"/>
  <c r="AT36" i="82"/>
  <c r="AT35" i="82"/>
  <c r="AT34" i="82"/>
  <c r="AT33" i="82"/>
  <c r="AT32" i="82"/>
  <c r="AT31" i="82"/>
  <c r="AT30" i="82"/>
  <c r="AT29" i="82"/>
  <c r="AT28" i="82"/>
  <c r="AT27" i="82"/>
  <c r="AT26" i="82"/>
  <c r="AT25" i="82"/>
  <c r="AT24" i="82"/>
  <c r="AT23" i="82"/>
  <c r="AT22" i="82"/>
  <c r="AT21" i="82"/>
  <c r="AT20" i="82"/>
  <c r="AT19" i="82"/>
  <c r="AT18" i="82"/>
  <c r="AT17" i="82"/>
  <c r="AS39" i="82"/>
  <c r="AS38" i="82"/>
  <c r="AS37" i="82"/>
  <c r="AS36" i="82"/>
  <c r="AS35" i="82"/>
  <c r="AS34" i="82"/>
  <c r="AS33" i="82"/>
  <c r="AS32" i="82"/>
  <c r="AS31" i="82"/>
  <c r="AS30" i="82"/>
  <c r="AS29" i="82"/>
  <c r="AS28" i="82"/>
  <c r="AS27" i="82"/>
  <c r="AS26" i="82"/>
  <c r="AS25" i="82"/>
  <c r="AS24" i="82"/>
  <c r="AS23" i="82"/>
  <c r="AS22" i="82"/>
  <c r="AS21" i="82"/>
  <c r="AS20" i="82"/>
  <c r="AS19" i="82"/>
  <c r="AS18" i="82"/>
  <c r="AS17" i="82"/>
  <c r="AR39" i="82"/>
  <c r="AR38" i="82"/>
  <c r="AR37" i="82"/>
  <c r="AR36" i="82"/>
  <c r="AR35" i="82"/>
  <c r="AR34" i="82"/>
  <c r="AR33" i="82"/>
  <c r="AR32" i="82"/>
  <c r="AR31" i="82"/>
  <c r="AR30" i="82"/>
  <c r="AR29" i="82"/>
  <c r="AR28" i="82"/>
  <c r="AR27" i="82"/>
  <c r="AR26" i="82"/>
  <c r="AR25" i="82"/>
  <c r="AR24" i="82"/>
  <c r="AR23" i="82"/>
  <c r="AR22" i="82"/>
  <c r="AR21" i="82"/>
  <c r="AR20" i="82"/>
  <c r="AR19" i="82"/>
  <c r="AR18" i="82"/>
  <c r="AR17" i="82"/>
  <c r="AQ39" i="82"/>
  <c r="AQ38" i="82"/>
  <c r="AQ37" i="82"/>
  <c r="AQ36" i="82"/>
  <c r="AQ35" i="82"/>
  <c r="AQ34" i="82"/>
  <c r="AQ33" i="82"/>
  <c r="AQ32" i="82"/>
  <c r="AQ31" i="82"/>
  <c r="AQ30" i="82"/>
  <c r="AQ29" i="82"/>
  <c r="AQ28" i="82"/>
  <c r="AQ27" i="82"/>
  <c r="AQ26" i="82"/>
  <c r="AQ25" i="82"/>
  <c r="AQ24" i="82"/>
  <c r="AQ23" i="82"/>
  <c r="AQ22" i="82"/>
  <c r="AQ21" i="82"/>
  <c r="AQ20" i="82"/>
  <c r="AQ19" i="82"/>
  <c r="AQ18" i="82"/>
  <c r="AQ17" i="82"/>
  <c r="AP39" i="82"/>
  <c r="AP38" i="82"/>
  <c r="AP37" i="82"/>
  <c r="AP36" i="82"/>
  <c r="AP35" i="82"/>
  <c r="AP34" i="82"/>
  <c r="AP33" i="82"/>
  <c r="AP32" i="82"/>
  <c r="AP31" i="82"/>
  <c r="AP30" i="82"/>
  <c r="AP29" i="82"/>
  <c r="AP28" i="82"/>
  <c r="AP27" i="82"/>
  <c r="AP26" i="82"/>
  <c r="AP25" i="82"/>
  <c r="AP24" i="82"/>
  <c r="AP23" i="82"/>
  <c r="AP22" i="82"/>
  <c r="AP21" i="82"/>
  <c r="AP20" i="82"/>
  <c r="AP19" i="82"/>
  <c r="AP18" i="82"/>
  <c r="AP17" i="82"/>
  <c r="AO39" i="82"/>
  <c r="AO38" i="82"/>
  <c r="AO37" i="82"/>
  <c r="AO36" i="82"/>
  <c r="AO35" i="82"/>
  <c r="AO34" i="82"/>
  <c r="AO33" i="82"/>
  <c r="AO32" i="82"/>
  <c r="AO31" i="82"/>
  <c r="AO30" i="82"/>
  <c r="AO29" i="82"/>
  <c r="AO28" i="82"/>
  <c r="AO27" i="82"/>
  <c r="AO26" i="82"/>
  <c r="AO25" i="82"/>
  <c r="AO24" i="82"/>
  <c r="AO23" i="82"/>
  <c r="AO22" i="82"/>
  <c r="AO21" i="82"/>
  <c r="AO20" i="82"/>
  <c r="AO19" i="82"/>
  <c r="AO18" i="82"/>
  <c r="AO17" i="82"/>
  <c r="AK39" i="82"/>
  <c r="AK38" i="82"/>
  <c r="AK37" i="82"/>
  <c r="AK36" i="82"/>
  <c r="AK35" i="82"/>
  <c r="AK34" i="82"/>
  <c r="AK33" i="82"/>
  <c r="AK32" i="82"/>
  <c r="AK31" i="82"/>
  <c r="AK30" i="82"/>
  <c r="AK29" i="82"/>
  <c r="AK28" i="82"/>
  <c r="AK27" i="82"/>
  <c r="AK26" i="82"/>
  <c r="AK25" i="82"/>
  <c r="AK24" i="82"/>
  <c r="AK23" i="82"/>
  <c r="AK22" i="82"/>
  <c r="AK21" i="82"/>
  <c r="AK20" i="82"/>
  <c r="AK19" i="82"/>
  <c r="AK18" i="82"/>
  <c r="AK17" i="82"/>
  <c r="AE39" i="82"/>
  <c r="AE38" i="82"/>
  <c r="AE37" i="82"/>
  <c r="AE36" i="82"/>
  <c r="AE35" i="82"/>
  <c r="AE34" i="82"/>
  <c r="AE33" i="82"/>
  <c r="AE32" i="82"/>
  <c r="AE31" i="82"/>
  <c r="AE30" i="82"/>
  <c r="AE29" i="82"/>
  <c r="AE28" i="82"/>
  <c r="AE27" i="82"/>
  <c r="AE26" i="82"/>
  <c r="AE25" i="82"/>
  <c r="AE24" i="82"/>
  <c r="AE23" i="82"/>
  <c r="AE22" i="82"/>
  <c r="AE21" i="82"/>
  <c r="AE20" i="82"/>
  <c r="AE19" i="82"/>
  <c r="AE18" i="82"/>
  <c r="AE17" i="82"/>
  <c r="Y39" i="82"/>
  <c r="Y38" i="82"/>
  <c r="Y37" i="82"/>
  <c r="Y36" i="82"/>
  <c r="Y35" i="82"/>
  <c r="Y34" i="82"/>
  <c r="Y33" i="82"/>
  <c r="Y32" i="82"/>
  <c r="Y31" i="82"/>
  <c r="Y30" i="82"/>
  <c r="Y29" i="82"/>
  <c r="Y28" i="82"/>
  <c r="Y27" i="82"/>
  <c r="Y26" i="82"/>
  <c r="Y25" i="82"/>
  <c r="Y24" i="82"/>
  <c r="Y23" i="82"/>
  <c r="Y22" i="82"/>
  <c r="Y21" i="82"/>
  <c r="Y20" i="82"/>
  <c r="Y19" i="82"/>
  <c r="Y18" i="82"/>
  <c r="Y17" i="82"/>
  <c r="S39" i="82"/>
  <c r="S38" i="82"/>
  <c r="S37" i="82"/>
  <c r="S36" i="82"/>
  <c r="S35" i="82"/>
  <c r="S34" i="82"/>
  <c r="S33" i="82"/>
  <c r="S32" i="82"/>
  <c r="S31" i="82"/>
  <c r="S30" i="82"/>
  <c r="S29" i="82"/>
  <c r="S28" i="82"/>
  <c r="S27" i="82"/>
  <c r="S26" i="82"/>
  <c r="S25" i="82"/>
  <c r="S24" i="82"/>
  <c r="S23" i="82"/>
  <c r="S22" i="82"/>
  <c r="S21" i="82"/>
  <c r="S20" i="82"/>
  <c r="S19" i="82"/>
  <c r="S18" i="82"/>
  <c r="S17" i="82"/>
  <c r="M39" i="82"/>
  <c r="M38" i="82"/>
  <c r="M37" i="82"/>
  <c r="M36" i="82"/>
  <c r="M35" i="82"/>
  <c r="M34" i="82"/>
  <c r="M33" i="82"/>
  <c r="M32" i="82"/>
  <c r="M31" i="82"/>
  <c r="M30" i="82"/>
  <c r="M29" i="82"/>
  <c r="M28" i="82"/>
  <c r="M27" i="82"/>
  <c r="M26" i="82"/>
  <c r="M25" i="82"/>
  <c r="M24" i="82"/>
  <c r="M23" i="82"/>
  <c r="M22" i="82"/>
  <c r="M21" i="82"/>
  <c r="M20" i="82"/>
  <c r="M19" i="82"/>
  <c r="M18" i="82"/>
  <c r="M17" i="82"/>
  <c r="G39" i="82"/>
  <c r="G38" i="82"/>
  <c r="G37" i="82"/>
  <c r="G36" i="82"/>
  <c r="G35" i="82"/>
  <c r="G34" i="82"/>
  <c r="G33" i="82"/>
  <c r="G32" i="82"/>
  <c r="G31" i="82"/>
  <c r="G30" i="82"/>
  <c r="G29" i="82"/>
  <c r="G28" i="82"/>
  <c r="G27" i="82"/>
  <c r="G26" i="82"/>
  <c r="G25" i="82"/>
  <c r="G24" i="82"/>
  <c r="G23" i="82"/>
  <c r="G22" i="82"/>
  <c r="G21" i="82"/>
  <c r="G20" i="82"/>
  <c r="G19" i="82"/>
  <c r="G18" i="82"/>
  <c r="G17" i="82"/>
  <c r="D39" i="82"/>
  <c r="D38" i="82"/>
  <c r="D37" i="82"/>
  <c r="D36" i="82"/>
  <c r="D35" i="82"/>
  <c r="D34" i="82"/>
  <c r="D33" i="82"/>
  <c r="D32" i="82"/>
  <c r="D31" i="82"/>
  <c r="D30" i="82"/>
  <c r="D29" i="82"/>
  <c r="D28" i="82"/>
  <c r="D27" i="82"/>
  <c r="D26" i="82"/>
  <c r="D25" i="82"/>
  <c r="D24" i="82"/>
  <c r="D23" i="82"/>
  <c r="D22" i="82"/>
  <c r="D21" i="82"/>
  <c r="D20" i="82"/>
  <c r="D19" i="82"/>
  <c r="D18" i="82"/>
  <c r="D17" i="82"/>
  <c r="AF37" i="93"/>
  <c r="AF36" i="93"/>
  <c r="AF35" i="93"/>
  <c r="AF34" i="93"/>
  <c r="AF33" i="93"/>
  <c r="AF32" i="93"/>
  <c r="AF31" i="93"/>
  <c r="AF30" i="93"/>
  <c r="AF29" i="93"/>
  <c r="AF28" i="93"/>
  <c r="AF27" i="93"/>
  <c r="AF26" i="93"/>
  <c r="AF25" i="93"/>
  <c r="AF24" i="93"/>
  <c r="AF23" i="93"/>
  <c r="AF22" i="93"/>
  <c r="AF21" i="93"/>
  <c r="AF20" i="93"/>
  <c r="AF19" i="93"/>
  <c r="AF18" i="93"/>
  <c r="AF17" i="93"/>
  <c r="AF16" i="93"/>
  <c r="AF15" i="93"/>
  <c r="AE37" i="93"/>
  <c r="AE36" i="93"/>
  <c r="AE35" i="93"/>
  <c r="AE34" i="93"/>
  <c r="AE33" i="93"/>
  <c r="AE32" i="93"/>
  <c r="AE31" i="93"/>
  <c r="AE30" i="93"/>
  <c r="AE29" i="93"/>
  <c r="AE28" i="93"/>
  <c r="AE27" i="93"/>
  <c r="AE26" i="93"/>
  <c r="AE25" i="93"/>
  <c r="AE24" i="93"/>
  <c r="AE23" i="93"/>
  <c r="AE22" i="93"/>
  <c r="AE21" i="93"/>
  <c r="AE20" i="93"/>
  <c r="AE19" i="93"/>
  <c r="AE18" i="93"/>
  <c r="AE17" i="93"/>
  <c r="AE16" i="93"/>
  <c r="AE15" i="93"/>
  <c r="AD37" i="93"/>
  <c r="AD36" i="93"/>
  <c r="AD35" i="93"/>
  <c r="AD34" i="93"/>
  <c r="AD33" i="93"/>
  <c r="AD32" i="93"/>
  <c r="AD31" i="93"/>
  <c r="AD30" i="93"/>
  <c r="AD29" i="93"/>
  <c r="AD28" i="93"/>
  <c r="AD27" i="93"/>
  <c r="AD26" i="93"/>
  <c r="AD25" i="93"/>
  <c r="AD24" i="93"/>
  <c r="AD23" i="93"/>
  <c r="AD22" i="93"/>
  <c r="AD21" i="93"/>
  <c r="AD20" i="93"/>
  <c r="AD19" i="93"/>
  <c r="AD18" i="93"/>
  <c r="AD17" i="93"/>
  <c r="AD16" i="93"/>
  <c r="AD15" i="93"/>
  <c r="AC37" i="93"/>
  <c r="AC36" i="93"/>
  <c r="AC35" i="93"/>
  <c r="AC34" i="93"/>
  <c r="AC33" i="93"/>
  <c r="AC32" i="93"/>
  <c r="AC31" i="93"/>
  <c r="AC30" i="93"/>
  <c r="AC29" i="93"/>
  <c r="AC28" i="93"/>
  <c r="AC27" i="93"/>
  <c r="AC26" i="93"/>
  <c r="AC25" i="93"/>
  <c r="AC24" i="93"/>
  <c r="AC23" i="93"/>
  <c r="AC22" i="93"/>
  <c r="AC21" i="93"/>
  <c r="AC20" i="93"/>
  <c r="AC19" i="93"/>
  <c r="AC18" i="93"/>
  <c r="AC17" i="93"/>
  <c r="AC16" i="93"/>
  <c r="AC15" i="93"/>
  <c r="N17" i="93"/>
  <c r="O17" i="93" s="1"/>
  <c r="P17" i="93" s="1"/>
  <c r="D37" i="93"/>
  <c r="D36" i="93"/>
  <c r="D35" i="93"/>
  <c r="D34" i="93"/>
  <c r="D33" i="93"/>
  <c r="D32" i="93"/>
  <c r="D31" i="93"/>
  <c r="D30" i="93"/>
  <c r="D29" i="93"/>
  <c r="D28" i="93"/>
  <c r="D27" i="93"/>
  <c r="D26" i="93"/>
  <c r="D25" i="93"/>
  <c r="D24" i="93"/>
  <c r="D23" i="93"/>
  <c r="D22" i="93"/>
  <c r="D21" i="93"/>
  <c r="D20" i="93"/>
  <c r="D19" i="93"/>
  <c r="D18" i="93"/>
  <c r="D17" i="93"/>
  <c r="D16" i="93"/>
  <c r="D15" i="93"/>
  <c r="AT39" i="92"/>
  <c r="AT38" i="92"/>
  <c r="AT37" i="92"/>
  <c r="AT36" i="92"/>
  <c r="AT35" i="92"/>
  <c r="AT34" i="92"/>
  <c r="AT33" i="92"/>
  <c r="AT32" i="92"/>
  <c r="AT31" i="92"/>
  <c r="AT30" i="92"/>
  <c r="AT29" i="92"/>
  <c r="AT28" i="92"/>
  <c r="AT27" i="92"/>
  <c r="AT26" i="92"/>
  <c r="AT25" i="92"/>
  <c r="AT24" i="92"/>
  <c r="AT23" i="92"/>
  <c r="AT22" i="92"/>
  <c r="AT21" i="92"/>
  <c r="AT20" i="92"/>
  <c r="AT19" i="92"/>
  <c r="AT18" i="92"/>
  <c r="AT17" i="92"/>
  <c r="AS39" i="92"/>
  <c r="AS38" i="92"/>
  <c r="AS37" i="92"/>
  <c r="AS36" i="92"/>
  <c r="AS35" i="92"/>
  <c r="AS34" i="92"/>
  <c r="AS33" i="92"/>
  <c r="AS32" i="92"/>
  <c r="AS31" i="92"/>
  <c r="AS30" i="92"/>
  <c r="AS29" i="92"/>
  <c r="AS28" i="92"/>
  <c r="AS27" i="92"/>
  <c r="AS26" i="92"/>
  <c r="AS25" i="92"/>
  <c r="AS24" i="92"/>
  <c r="AS23" i="92"/>
  <c r="AS22" i="92"/>
  <c r="AS21" i="92"/>
  <c r="AS20" i="92"/>
  <c r="AS19" i="92"/>
  <c r="AS18" i="92"/>
  <c r="AS17" i="92"/>
  <c r="AR39" i="92"/>
  <c r="AR38" i="92"/>
  <c r="AR37" i="92"/>
  <c r="AR36" i="92"/>
  <c r="AR35" i="92"/>
  <c r="AR34" i="92"/>
  <c r="AR33" i="92"/>
  <c r="AR32" i="92"/>
  <c r="AR31" i="92"/>
  <c r="AR30" i="92"/>
  <c r="AR29" i="92"/>
  <c r="AR28" i="92"/>
  <c r="AR27" i="92"/>
  <c r="AR26" i="92"/>
  <c r="AR25" i="92"/>
  <c r="AR24" i="92"/>
  <c r="AR23" i="92"/>
  <c r="AR22" i="92"/>
  <c r="AR21" i="92"/>
  <c r="AR20" i="92"/>
  <c r="AR19" i="92"/>
  <c r="AR18" i="92"/>
  <c r="AR17" i="92"/>
  <c r="AQ39" i="92"/>
  <c r="AQ38" i="92"/>
  <c r="AQ37" i="92"/>
  <c r="AQ36" i="92"/>
  <c r="AQ35" i="92"/>
  <c r="AQ34" i="92"/>
  <c r="AQ33" i="92"/>
  <c r="AQ32" i="92"/>
  <c r="AQ31" i="92"/>
  <c r="AQ30" i="92"/>
  <c r="AQ29" i="92"/>
  <c r="AQ28" i="92"/>
  <c r="AQ27" i="92"/>
  <c r="AQ26" i="92"/>
  <c r="AQ25" i="92"/>
  <c r="AQ24" i="92"/>
  <c r="AQ23" i="92"/>
  <c r="AQ22" i="92"/>
  <c r="AQ21" i="92"/>
  <c r="AQ20" i="92"/>
  <c r="AQ19" i="92"/>
  <c r="AQ18" i="92"/>
  <c r="AQ17" i="92"/>
  <c r="AP39" i="92"/>
  <c r="AP38" i="92"/>
  <c r="AP37" i="92"/>
  <c r="AP36" i="92"/>
  <c r="AP35" i="92"/>
  <c r="AP34" i="92"/>
  <c r="AP33" i="92"/>
  <c r="AP32" i="92"/>
  <c r="AP31" i="92"/>
  <c r="AP30" i="92"/>
  <c r="AP29" i="92"/>
  <c r="AP28" i="92"/>
  <c r="AP27" i="92"/>
  <c r="AP26" i="92"/>
  <c r="AP25" i="92"/>
  <c r="AP24" i="92"/>
  <c r="AP23" i="92"/>
  <c r="AP22" i="92"/>
  <c r="AP21" i="92"/>
  <c r="AP20" i="92"/>
  <c r="AP19" i="92"/>
  <c r="AP18" i="92"/>
  <c r="AP17" i="92"/>
  <c r="AO39" i="92"/>
  <c r="AO38" i="92"/>
  <c r="AO37" i="92"/>
  <c r="AO36" i="92"/>
  <c r="AO35" i="92"/>
  <c r="AO34" i="92"/>
  <c r="AO33" i="92"/>
  <c r="AO32" i="92"/>
  <c r="AO31" i="92"/>
  <c r="AO30" i="92"/>
  <c r="AO29" i="92"/>
  <c r="AO28" i="92"/>
  <c r="AO27" i="92"/>
  <c r="AO26" i="92"/>
  <c r="AO25" i="92"/>
  <c r="AO24" i="92"/>
  <c r="AO23" i="92"/>
  <c r="AO22" i="92"/>
  <c r="AO21" i="92"/>
  <c r="AO20" i="92"/>
  <c r="AO19" i="92"/>
  <c r="AO18" i="92"/>
  <c r="AO17" i="92"/>
  <c r="AF39" i="92"/>
  <c r="AG39" i="92" s="1"/>
  <c r="AH39" i="92" s="1"/>
  <c r="AF38" i="92"/>
  <c r="AG38" i="92" s="1"/>
  <c r="AH38" i="92" s="1"/>
  <c r="AF37" i="92"/>
  <c r="AG37" i="92" s="1"/>
  <c r="AH37" i="92" s="1"/>
  <c r="AF36" i="92"/>
  <c r="AG36" i="92" s="1"/>
  <c r="AH36" i="92" s="1"/>
  <c r="AF35" i="92"/>
  <c r="AG35" i="92" s="1"/>
  <c r="AH35" i="92" s="1"/>
  <c r="AF34" i="92"/>
  <c r="AG34" i="92" s="1"/>
  <c r="AH34" i="92" s="1"/>
  <c r="AF33" i="92"/>
  <c r="AG33" i="92" s="1"/>
  <c r="AH33" i="92" s="1"/>
  <c r="AF32" i="92"/>
  <c r="AG32" i="92" s="1"/>
  <c r="AH32" i="92" s="1"/>
  <c r="AF31" i="92"/>
  <c r="AG31" i="92" s="1"/>
  <c r="AH31" i="92" s="1"/>
  <c r="AF30" i="92"/>
  <c r="AG30" i="92" s="1"/>
  <c r="AH30" i="92" s="1"/>
  <c r="AF29" i="92"/>
  <c r="AG29" i="92" s="1"/>
  <c r="AH29" i="92" s="1"/>
  <c r="AF28" i="92"/>
  <c r="AG28" i="92" s="1"/>
  <c r="AH28" i="92" s="1"/>
  <c r="AF27" i="92"/>
  <c r="AG27" i="92" s="1"/>
  <c r="AH27" i="92" s="1"/>
  <c r="AF26" i="92"/>
  <c r="AG26" i="92" s="1"/>
  <c r="AH26" i="92" s="1"/>
  <c r="AF25" i="92"/>
  <c r="AG25" i="92" s="1"/>
  <c r="AH25" i="92" s="1"/>
  <c r="AF24" i="92"/>
  <c r="AG24" i="92" s="1"/>
  <c r="AH24" i="92" s="1"/>
  <c r="AF23" i="92"/>
  <c r="AG23" i="92" s="1"/>
  <c r="AH23" i="92" s="1"/>
  <c r="AF22" i="92"/>
  <c r="AG22" i="92" s="1"/>
  <c r="AH22" i="92" s="1"/>
  <c r="AF21" i="92"/>
  <c r="AG21" i="92" s="1"/>
  <c r="AH21" i="92" s="1"/>
  <c r="AF20" i="92"/>
  <c r="AG20" i="92" s="1"/>
  <c r="AH20" i="92" s="1"/>
  <c r="AF19" i="92"/>
  <c r="AG19" i="92" s="1"/>
  <c r="AH19" i="92" s="1"/>
  <c r="AF18" i="92"/>
  <c r="AG18" i="92" s="1"/>
  <c r="AH18" i="92" s="1"/>
  <c r="T39" i="92"/>
  <c r="U39" i="92" s="1"/>
  <c r="V39" i="92" s="1"/>
  <c r="T38" i="92"/>
  <c r="U38" i="92" s="1"/>
  <c r="V38" i="92" s="1"/>
  <c r="T37" i="92"/>
  <c r="U37" i="92" s="1"/>
  <c r="V37" i="92" s="1"/>
  <c r="T36" i="92"/>
  <c r="U36" i="92" s="1"/>
  <c r="V36" i="92" s="1"/>
  <c r="T35" i="92"/>
  <c r="U35" i="92" s="1"/>
  <c r="V35" i="92" s="1"/>
  <c r="T34" i="92"/>
  <c r="U34" i="92" s="1"/>
  <c r="V34" i="92" s="1"/>
  <c r="T33" i="92"/>
  <c r="U33" i="92" s="1"/>
  <c r="V33" i="92" s="1"/>
  <c r="T32" i="92"/>
  <c r="U32" i="92" s="1"/>
  <c r="V32" i="92" s="1"/>
  <c r="T31" i="92"/>
  <c r="U31" i="92" s="1"/>
  <c r="V31" i="92" s="1"/>
  <c r="T30" i="92"/>
  <c r="U30" i="92" s="1"/>
  <c r="V30" i="92" s="1"/>
  <c r="T29" i="92"/>
  <c r="U29" i="92" s="1"/>
  <c r="V29" i="92" s="1"/>
  <c r="T28" i="92"/>
  <c r="U28" i="92" s="1"/>
  <c r="V28" i="92" s="1"/>
  <c r="T27" i="92"/>
  <c r="U27" i="92" s="1"/>
  <c r="V27" i="92" s="1"/>
  <c r="T26" i="92"/>
  <c r="U26" i="92" s="1"/>
  <c r="V26" i="92" s="1"/>
  <c r="T25" i="92"/>
  <c r="U25" i="92" s="1"/>
  <c r="V25" i="92" s="1"/>
  <c r="T24" i="92"/>
  <c r="U24" i="92" s="1"/>
  <c r="V24" i="92" s="1"/>
  <c r="T23" i="92"/>
  <c r="U23" i="92" s="1"/>
  <c r="V23" i="92" s="1"/>
  <c r="T22" i="92"/>
  <c r="U22" i="92" s="1"/>
  <c r="V22" i="92" s="1"/>
  <c r="T21" i="92"/>
  <c r="U21" i="92" s="1"/>
  <c r="V21" i="92" s="1"/>
  <c r="T20" i="92"/>
  <c r="U20" i="92" s="1"/>
  <c r="V20" i="92" s="1"/>
  <c r="T19" i="92"/>
  <c r="U19" i="92" s="1"/>
  <c r="V19" i="92" s="1"/>
  <c r="T18" i="92"/>
  <c r="U18" i="92" s="1"/>
  <c r="V18" i="92" s="1"/>
  <c r="N39" i="92"/>
  <c r="O39" i="92" s="1"/>
  <c r="P39" i="92" s="1"/>
  <c r="N38" i="92"/>
  <c r="O38" i="92" s="1"/>
  <c r="P38" i="92" s="1"/>
  <c r="N35" i="92"/>
  <c r="O35" i="92" s="1"/>
  <c r="P35" i="92" s="1"/>
  <c r="N33" i="92"/>
  <c r="O33" i="92" s="1"/>
  <c r="P33" i="92" s="1"/>
  <c r="N32" i="92"/>
  <c r="O32" i="92" s="1"/>
  <c r="P32" i="92" s="1"/>
  <c r="N31" i="92"/>
  <c r="O31" i="92" s="1"/>
  <c r="P31" i="92" s="1"/>
  <c r="N30" i="92"/>
  <c r="O30" i="92" s="1"/>
  <c r="P30" i="92" s="1"/>
  <c r="N25" i="92"/>
  <c r="O25" i="92" s="1"/>
  <c r="P25" i="92" s="1"/>
  <c r="N24" i="92"/>
  <c r="O24" i="92" s="1"/>
  <c r="P24" i="92" s="1"/>
  <c r="N23" i="92"/>
  <c r="O23" i="92" s="1"/>
  <c r="P23" i="92" s="1"/>
  <c r="N20" i="92"/>
  <c r="O20" i="92" s="1"/>
  <c r="P20" i="92" s="1"/>
  <c r="N19" i="92"/>
  <c r="O19" i="92" s="1"/>
  <c r="P19" i="92" s="1"/>
  <c r="N17" i="92"/>
  <c r="O17" i="92" s="1"/>
  <c r="P17" i="92" s="1"/>
  <c r="D39" i="92"/>
  <c r="D38" i="92"/>
  <c r="D37" i="92"/>
  <c r="D36" i="92"/>
  <c r="D35" i="92"/>
  <c r="D34" i="92"/>
  <c r="D33" i="92"/>
  <c r="D32" i="92"/>
  <c r="D31" i="92"/>
  <c r="D30" i="92"/>
  <c r="D29" i="92"/>
  <c r="D28" i="92"/>
  <c r="D27" i="92"/>
  <c r="D26" i="92"/>
  <c r="D25" i="92"/>
  <c r="D24" i="92"/>
  <c r="D23" i="92"/>
  <c r="D22" i="92"/>
  <c r="D21" i="92"/>
  <c r="D20" i="92"/>
  <c r="D19" i="92"/>
  <c r="D18" i="92"/>
  <c r="D17" i="92"/>
  <c r="AM38" i="91"/>
  <c r="AM37" i="91"/>
  <c r="AM36" i="91"/>
  <c r="AM35" i="91"/>
  <c r="AM34" i="91"/>
  <c r="AM33" i="91"/>
  <c r="AM32" i="91"/>
  <c r="AM31" i="91"/>
  <c r="AM30" i="91"/>
  <c r="AM29" i="91"/>
  <c r="AM28" i="91"/>
  <c r="AM27" i="91"/>
  <c r="AM26" i="91"/>
  <c r="AM25" i="91"/>
  <c r="AM24" i="91"/>
  <c r="AM23" i="91"/>
  <c r="AM22" i="91"/>
  <c r="AM21" i="91"/>
  <c r="AM20" i="91"/>
  <c r="AM19" i="91"/>
  <c r="AM18" i="91"/>
  <c r="AM17" i="91"/>
  <c r="AM16" i="91"/>
  <c r="AL38" i="91"/>
  <c r="AL37" i="91"/>
  <c r="AL36" i="91"/>
  <c r="AL35" i="91"/>
  <c r="AL34" i="91"/>
  <c r="AL33" i="91"/>
  <c r="AL32" i="91"/>
  <c r="AL31" i="91"/>
  <c r="AL30" i="91"/>
  <c r="AL29" i="91"/>
  <c r="AL28" i="91"/>
  <c r="AL27" i="91"/>
  <c r="AL26" i="91"/>
  <c r="AL25" i="91"/>
  <c r="AL24" i="91"/>
  <c r="AL23" i="91"/>
  <c r="AL22" i="91"/>
  <c r="AL21" i="91"/>
  <c r="AL20" i="91"/>
  <c r="AL19" i="91"/>
  <c r="AL18" i="91"/>
  <c r="AL17" i="91"/>
  <c r="AL16" i="91"/>
  <c r="AK38" i="91"/>
  <c r="AK37" i="91"/>
  <c r="AK36" i="91"/>
  <c r="AK35" i="91"/>
  <c r="AK34" i="91"/>
  <c r="AK33" i="91"/>
  <c r="AK32" i="91"/>
  <c r="AK31" i="91"/>
  <c r="AK30" i="91"/>
  <c r="AK29" i="91"/>
  <c r="AK28" i="91"/>
  <c r="AK27" i="91"/>
  <c r="AK26" i="91"/>
  <c r="AK25" i="91"/>
  <c r="AK24" i="91"/>
  <c r="AK23" i="91"/>
  <c r="AK22" i="91"/>
  <c r="AK21" i="91"/>
  <c r="AK20" i="91"/>
  <c r="AK19" i="91"/>
  <c r="AK18" i="91"/>
  <c r="AK17" i="91"/>
  <c r="AK16" i="91"/>
  <c r="AJ38" i="91"/>
  <c r="AJ37" i="91"/>
  <c r="AJ36" i="91"/>
  <c r="AJ35" i="91"/>
  <c r="AJ34" i="91"/>
  <c r="AJ33" i="91"/>
  <c r="AJ32" i="91"/>
  <c r="AJ31" i="91"/>
  <c r="AJ30" i="91"/>
  <c r="AJ29" i="91"/>
  <c r="AJ28" i="91"/>
  <c r="AJ27" i="91"/>
  <c r="AJ26" i="91"/>
  <c r="AJ25" i="91"/>
  <c r="AJ24" i="91"/>
  <c r="AJ23" i="91"/>
  <c r="AJ22" i="91"/>
  <c r="AJ21" i="91"/>
  <c r="AJ20" i="91"/>
  <c r="AJ19" i="91"/>
  <c r="AJ18" i="91"/>
  <c r="AJ17" i="91"/>
  <c r="AJ16" i="91"/>
  <c r="AI38" i="91"/>
  <c r="AI37" i="91"/>
  <c r="AI36" i="91"/>
  <c r="AI35" i="91"/>
  <c r="AI34" i="91"/>
  <c r="AI33" i="91"/>
  <c r="AI32" i="91"/>
  <c r="AI31" i="91"/>
  <c r="AI30" i="91"/>
  <c r="AI29" i="91"/>
  <c r="AI28" i="91"/>
  <c r="AI27" i="91"/>
  <c r="AI26" i="91"/>
  <c r="AI25" i="91"/>
  <c r="AI24" i="91"/>
  <c r="AI23" i="91"/>
  <c r="AI22" i="91"/>
  <c r="AI21" i="91"/>
  <c r="AI20" i="91"/>
  <c r="AI19" i="91"/>
  <c r="AI18" i="91"/>
  <c r="AI17" i="91"/>
  <c r="AI16" i="91"/>
  <c r="AF38" i="91"/>
  <c r="AG38" i="91" s="1"/>
  <c r="AH38" i="91" s="1"/>
  <c r="AF22" i="91"/>
  <c r="AG22" i="91" s="1"/>
  <c r="AH22" i="91" s="1"/>
  <c r="AF18" i="91"/>
  <c r="AG18" i="91" s="1"/>
  <c r="AH18" i="91" s="1"/>
  <c r="Z38" i="91"/>
  <c r="AA38" i="91" s="1"/>
  <c r="AB38" i="91" s="1"/>
  <c r="Z37" i="91"/>
  <c r="AA37" i="91" s="1"/>
  <c r="AB37" i="91" s="1"/>
  <c r="Z36" i="91"/>
  <c r="AA36" i="91" s="1"/>
  <c r="AB36" i="91" s="1"/>
  <c r="Z35" i="91"/>
  <c r="AA35" i="91" s="1"/>
  <c r="AB35" i="91" s="1"/>
  <c r="Z34" i="91"/>
  <c r="AA34" i="91" s="1"/>
  <c r="AB34" i="91" s="1"/>
  <c r="Z33" i="91"/>
  <c r="AA33" i="91" s="1"/>
  <c r="AB33" i="91" s="1"/>
  <c r="Z32" i="91"/>
  <c r="AA32" i="91" s="1"/>
  <c r="AB32" i="91" s="1"/>
  <c r="Z31" i="91"/>
  <c r="AA31" i="91" s="1"/>
  <c r="AB31" i="91" s="1"/>
  <c r="Z30" i="91"/>
  <c r="AA30" i="91" s="1"/>
  <c r="AB30" i="91" s="1"/>
  <c r="Z29" i="91"/>
  <c r="AA29" i="91" s="1"/>
  <c r="AB29" i="91" s="1"/>
  <c r="Z28" i="91"/>
  <c r="AA28" i="91" s="1"/>
  <c r="AB28" i="91" s="1"/>
  <c r="Z27" i="91"/>
  <c r="AA27" i="91" s="1"/>
  <c r="AB27" i="91" s="1"/>
  <c r="Z26" i="91"/>
  <c r="AA26" i="91" s="1"/>
  <c r="AB26" i="91" s="1"/>
  <c r="Z25" i="91"/>
  <c r="AA25" i="91" s="1"/>
  <c r="AB25" i="91" s="1"/>
  <c r="Z23" i="91"/>
  <c r="AA23" i="91" s="1"/>
  <c r="AB23" i="91" s="1"/>
  <c r="Z22" i="91"/>
  <c r="AA22" i="91" s="1"/>
  <c r="AB22" i="91" s="1"/>
  <c r="Z21" i="91"/>
  <c r="AA21" i="91" s="1"/>
  <c r="AB21" i="91" s="1"/>
  <c r="Z20" i="91"/>
  <c r="AA20" i="91" s="1"/>
  <c r="AB20" i="91" s="1"/>
  <c r="Z19" i="91"/>
  <c r="AA19" i="91" s="1"/>
  <c r="AB19" i="91" s="1"/>
  <c r="Z17" i="91"/>
  <c r="AA17" i="91" s="1"/>
  <c r="AB17" i="91" s="1"/>
  <c r="T38" i="91"/>
  <c r="U38" i="91" s="1"/>
  <c r="V38" i="91" s="1"/>
  <c r="T37" i="91"/>
  <c r="U37" i="91" s="1"/>
  <c r="V37" i="91" s="1"/>
  <c r="T31" i="91"/>
  <c r="U31" i="91" s="1"/>
  <c r="V31" i="91" s="1"/>
  <c r="T30" i="91"/>
  <c r="U30" i="91" s="1"/>
  <c r="V30" i="91" s="1"/>
  <c r="T19" i="91"/>
  <c r="U19" i="91" s="1"/>
  <c r="V19" i="91" s="1"/>
  <c r="T16" i="91"/>
  <c r="U16" i="91" s="1"/>
  <c r="V16" i="91" s="1"/>
  <c r="N38" i="91"/>
  <c r="O38" i="91" s="1"/>
  <c r="P38" i="91" s="1"/>
  <c r="N37" i="91"/>
  <c r="O37" i="91" s="1"/>
  <c r="P37" i="91" s="1"/>
  <c r="N31" i="91"/>
  <c r="O31" i="91" s="1"/>
  <c r="P31" i="91" s="1"/>
  <c r="N30" i="91"/>
  <c r="O30" i="91" s="1"/>
  <c r="P30" i="91" s="1"/>
  <c r="N19" i="91"/>
  <c r="O19" i="91" s="1"/>
  <c r="P19" i="91" s="1"/>
  <c r="N16" i="91"/>
  <c r="O16" i="91" s="1"/>
  <c r="P16" i="91" s="1"/>
  <c r="D38" i="91"/>
  <c r="D37" i="91"/>
  <c r="D36" i="91"/>
  <c r="D35" i="91"/>
  <c r="D34" i="91"/>
  <c r="D33" i="91"/>
  <c r="D32" i="91"/>
  <c r="D31" i="91"/>
  <c r="D30" i="91"/>
  <c r="D29" i="91"/>
  <c r="D28" i="91"/>
  <c r="D27" i="91"/>
  <c r="D26" i="91"/>
  <c r="D25" i="91"/>
  <c r="D24" i="91"/>
  <c r="D23" i="91"/>
  <c r="D22" i="91"/>
  <c r="D21" i="91"/>
  <c r="D20" i="91"/>
  <c r="D19" i="91"/>
  <c r="D18" i="91"/>
  <c r="D17" i="91"/>
  <c r="D16" i="91"/>
  <c r="AM38" i="90"/>
  <c r="AM37" i="90"/>
  <c r="AM36" i="90"/>
  <c r="AM35" i="90"/>
  <c r="AM34" i="90"/>
  <c r="AM33" i="90"/>
  <c r="AM32" i="90"/>
  <c r="AM31" i="90"/>
  <c r="AM30" i="90"/>
  <c r="AM29" i="90"/>
  <c r="AM28" i="90"/>
  <c r="AM27" i="90"/>
  <c r="AM26" i="90"/>
  <c r="AM25" i="90"/>
  <c r="AM24" i="90"/>
  <c r="AM23" i="90"/>
  <c r="AM22" i="90"/>
  <c r="AM21" i="90"/>
  <c r="AM20" i="90"/>
  <c r="AM19" i="90"/>
  <c r="AM18" i="90"/>
  <c r="AM17" i="90"/>
  <c r="AM16" i="90"/>
  <c r="AL38" i="90"/>
  <c r="AL37" i="90"/>
  <c r="AL36" i="90"/>
  <c r="AL35" i="90"/>
  <c r="AL34" i="90"/>
  <c r="AL33" i="90"/>
  <c r="AL32" i="90"/>
  <c r="AL31" i="90"/>
  <c r="AL30" i="90"/>
  <c r="AL29" i="90"/>
  <c r="AL28" i="90"/>
  <c r="AL27" i="90"/>
  <c r="AL26" i="90"/>
  <c r="AL25" i="90"/>
  <c r="AL24" i="90"/>
  <c r="AL23" i="90"/>
  <c r="AL22" i="90"/>
  <c r="AL21" i="90"/>
  <c r="AL20" i="90"/>
  <c r="AL19" i="90"/>
  <c r="AL18" i="90"/>
  <c r="AL17" i="90"/>
  <c r="AL16" i="90"/>
  <c r="AK38" i="90"/>
  <c r="AK37" i="90"/>
  <c r="AK36" i="90"/>
  <c r="AK35" i="90"/>
  <c r="AK34" i="90"/>
  <c r="AK33" i="90"/>
  <c r="AK32" i="90"/>
  <c r="AK31" i="90"/>
  <c r="AK30" i="90"/>
  <c r="AK29" i="90"/>
  <c r="AK28" i="90"/>
  <c r="AK27" i="90"/>
  <c r="AK26" i="90"/>
  <c r="AK25" i="90"/>
  <c r="AK24" i="90"/>
  <c r="AK23" i="90"/>
  <c r="AK22" i="90"/>
  <c r="AK21" i="90"/>
  <c r="AK20" i="90"/>
  <c r="AK19" i="90"/>
  <c r="AK18" i="90"/>
  <c r="AK17" i="90"/>
  <c r="AK16" i="90"/>
  <c r="AJ38" i="90"/>
  <c r="AJ37" i="90"/>
  <c r="AJ36" i="90"/>
  <c r="AJ35" i="90"/>
  <c r="AJ34" i="90"/>
  <c r="AJ33" i="90"/>
  <c r="AJ32" i="90"/>
  <c r="AJ31" i="90"/>
  <c r="AJ30" i="90"/>
  <c r="AJ29" i="90"/>
  <c r="AJ28" i="90"/>
  <c r="AJ27" i="90"/>
  <c r="AJ26" i="90"/>
  <c r="AJ25" i="90"/>
  <c r="AJ24" i="90"/>
  <c r="AJ23" i="90"/>
  <c r="AJ22" i="90"/>
  <c r="AJ21" i="90"/>
  <c r="AJ20" i="90"/>
  <c r="AJ19" i="90"/>
  <c r="AJ18" i="90"/>
  <c r="AJ17" i="90"/>
  <c r="AJ16" i="90"/>
  <c r="AI38" i="90"/>
  <c r="AI37" i="90"/>
  <c r="AI36" i="90"/>
  <c r="AI35" i="90"/>
  <c r="AI34" i="90"/>
  <c r="AI33" i="90"/>
  <c r="AI32" i="90"/>
  <c r="AI31" i="90"/>
  <c r="AI30" i="90"/>
  <c r="AI29" i="90"/>
  <c r="AI28" i="90"/>
  <c r="AI27" i="90"/>
  <c r="AI26" i="90"/>
  <c r="AI25" i="90"/>
  <c r="AI24" i="90"/>
  <c r="AI23" i="90"/>
  <c r="AI22" i="90"/>
  <c r="AI21" i="90"/>
  <c r="AI20" i="90"/>
  <c r="AI19" i="90"/>
  <c r="AI18" i="90"/>
  <c r="AI17" i="90"/>
  <c r="AI16" i="90"/>
  <c r="AF29" i="90"/>
  <c r="AG29" i="90" s="1"/>
  <c r="AH29" i="90" s="1"/>
  <c r="AF26" i="90"/>
  <c r="AG26" i="90" s="1"/>
  <c r="AH26" i="90" s="1"/>
  <c r="Z38" i="90"/>
  <c r="AA38" i="90" s="1"/>
  <c r="AB38" i="90" s="1"/>
  <c r="Z37" i="90"/>
  <c r="AA37" i="90" s="1"/>
  <c r="AB37" i="90" s="1"/>
  <c r="Z36" i="90"/>
  <c r="AA36" i="90" s="1"/>
  <c r="AB36" i="90" s="1"/>
  <c r="Z34" i="90"/>
  <c r="AA34" i="90" s="1"/>
  <c r="AB34" i="90" s="1"/>
  <c r="Z33" i="90"/>
  <c r="AA33" i="90" s="1"/>
  <c r="AB33" i="90" s="1"/>
  <c r="Z32" i="90"/>
  <c r="AA32" i="90" s="1"/>
  <c r="AB32" i="90" s="1"/>
  <c r="Z31" i="90"/>
  <c r="AA31" i="90" s="1"/>
  <c r="AB31" i="90" s="1"/>
  <c r="Z30" i="90"/>
  <c r="AA30" i="90" s="1"/>
  <c r="AB30" i="90" s="1"/>
  <c r="Z29" i="90"/>
  <c r="AA29" i="90" s="1"/>
  <c r="AB29" i="90" s="1"/>
  <c r="Z25" i="90"/>
  <c r="AA25" i="90" s="1"/>
  <c r="AB25" i="90" s="1"/>
  <c r="Z24" i="90"/>
  <c r="AA24" i="90" s="1"/>
  <c r="AB24" i="90" s="1"/>
  <c r="Z23" i="90"/>
  <c r="AA23" i="90" s="1"/>
  <c r="AB23" i="90" s="1"/>
  <c r="Z22" i="90"/>
  <c r="AA22" i="90" s="1"/>
  <c r="AB22" i="90" s="1"/>
  <c r="Z21" i="90"/>
  <c r="AA21" i="90" s="1"/>
  <c r="AB21" i="90" s="1"/>
  <c r="Z20" i="90"/>
  <c r="AA20" i="90" s="1"/>
  <c r="AB20" i="90" s="1"/>
  <c r="Z19" i="90"/>
  <c r="AA19" i="90" s="1"/>
  <c r="AB19" i="90" s="1"/>
  <c r="Z18" i="90"/>
  <c r="AA18" i="90" s="1"/>
  <c r="AB18" i="90" s="1"/>
  <c r="Z17" i="90"/>
  <c r="AA17" i="90" s="1"/>
  <c r="AB17" i="90" s="1"/>
  <c r="Z16" i="90"/>
  <c r="AA16" i="90" s="1"/>
  <c r="AB16" i="90" s="1"/>
  <c r="T38" i="90"/>
  <c r="U38" i="90" s="1"/>
  <c r="V38" i="90" s="1"/>
  <c r="T37" i="90"/>
  <c r="U37" i="90" s="1"/>
  <c r="V37" i="90" s="1"/>
  <c r="T36" i="90"/>
  <c r="U36" i="90" s="1"/>
  <c r="V36" i="90" s="1"/>
  <c r="T34" i="90"/>
  <c r="U34" i="90" s="1"/>
  <c r="V34" i="90" s="1"/>
  <c r="T33" i="90"/>
  <c r="U33" i="90" s="1"/>
  <c r="V33" i="90" s="1"/>
  <c r="T32" i="90"/>
  <c r="U32" i="90" s="1"/>
  <c r="V32" i="90" s="1"/>
  <c r="T31" i="90"/>
  <c r="U31" i="90" s="1"/>
  <c r="V31" i="90" s="1"/>
  <c r="T30" i="90"/>
  <c r="U30" i="90" s="1"/>
  <c r="V30" i="90" s="1"/>
  <c r="T25" i="90"/>
  <c r="U25" i="90" s="1"/>
  <c r="V25" i="90" s="1"/>
  <c r="T24" i="90"/>
  <c r="U24" i="90" s="1"/>
  <c r="V24" i="90" s="1"/>
  <c r="T23" i="90"/>
  <c r="U23" i="90" s="1"/>
  <c r="V23" i="90" s="1"/>
  <c r="T22" i="90"/>
  <c r="U22" i="90" s="1"/>
  <c r="V22" i="90" s="1"/>
  <c r="T20" i="90"/>
  <c r="U20" i="90" s="1"/>
  <c r="V20" i="90" s="1"/>
  <c r="T19" i="90"/>
  <c r="U19" i="90" s="1"/>
  <c r="V19" i="90" s="1"/>
  <c r="T18" i="90"/>
  <c r="U18" i="90" s="1"/>
  <c r="V18" i="90" s="1"/>
  <c r="T16" i="90"/>
  <c r="U16" i="90" s="1"/>
  <c r="V16" i="90" s="1"/>
  <c r="N18" i="90"/>
  <c r="O18" i="90" s="1"/>
  <c r="P18" i="90" s="1"/>
  <c r="D38" i="90"/>
  <c r="D37" i="90"/>
  <c r="D36" i="90"/>
  <c r="D35" i="90"/>
  <c r="D34" i="90"/>
  <c r="D33" i="90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Y36" i="94"/>
  <c r="Y35" i="94"/>
  <c r="Y34" i="94"/>
  <c r="Y33" i="94"/>
  <c r="Y32" i="94"/>
  <c r="Y31" i="94"/>
  <c r="Y30" i="94"/>
  <c r="Y29" i="94"/>
  <c r="Y28" i="94"/>
  <c r="Y27" i="94"/>
  <c r="Y26" i="94"/>
  <c r="Y25" i="94"/>
  <c r="Y24" i="94"/>
  <c r="Y23" i="94"/>
  <c r="Y22" i="94"/>
  <c r="Y21" i="94"/>
  <c r="Y20" i="94"/>
  <c r="Y19" i="94"/>
  <c r="Y18" i="94"/>
  <c r="Y17" i="94"/>
  <c r="Y16" i="94"/>
  <c r="Y15" i="94"/>
  <c r="Y14" i="94"/>
  <c r="X36" i="94"/>
  <c r="X35" i="94"/>
  <c r="X34" i="94"/>
  <c r="X33" i="94"/>
  <c r="X32" i="94"/>
  <c r="X31" i="94"/>
  <c r="X30" i="94"/>
  <c r="X29" i="94"/>
  <c r="X28" i="94"/>
  <c r="X27" i="94"/>
  <c r="X26" i="94"/>
  <c r="X25" i="94"/>
  <c r="X24" i="94"/>
  <c r="X23" i="94"/>
  <c r="X22" i="94"/>
  <c r="X21" i="94"/>
  <c r="X20" i="94"/>
  <c r="X19" i="94"/>
  <c r="X18" i="94"/>
  <c r="X17" i="94"/>
  <c r="X16" i="94"/>
  <c r="X15" i="94"/>
  <c r="X14" i="94"/>
  <c r="W36" i="94"/>
  <c r="W35" i="94"/>
  <c r="W34" i="94"/>
  <c r="W33" i="94"/>
  <c r="W32" i="94"/>
  <c r="W31" i="94"/>
  <c r="W30" i="94"/>
  <c r="W29" i="94"/>
  <c r="W28" i="94"/>
  <c r="W27" i="94"/>
  <c r="W26" i="94"/>
  <c r="W25" i="94"/>
  <c r="W24" i="94"/>
  <c r="W23" i="94"/>
  <c r="W22" i="94"/>
  <c r="W21" i="94"/>
  <c r="W20" i="94"/>
  <c r="W19" i="94"/>
  <c r="Z19" i="94" s="1"/>
  <c r="N19" i="94" s="1"/>
  <c r="O19" i="94" s="1"/>
  <c r="P19" i="94" s="1"/>
  <c r="W18" i="94"/>
  <c r="W17" i="94"/>
  <c r="W16" i="94"/>
  <c r="W15" i="94"/>
  <c r="W14" i="94"/>
  <c r="T36" i="94"/>
  <c r="U36" i="94" s="1"/>
  <c r="V36" i="94" s="1"/>
  <c r="T35" i="94"/>
  <c r="U35" i="94" s="1"/>
  <c r="V35" i="94" s="1"/>
  <c r="T34" i="94"/>
  <c r="U34" i="94" s="1"/>
  <c r="V34" i="94" s="1"/>
  <c r="T33" i="94"/>
  <c r="U33" i="94" s="1"/>
  <c r="V33" i="94" s="1"/>
  <c r="T32" i="94"/>
  <c r="U32" i="94" s="1"/>
  <c r="V32" i="94" s="1"/>
  <c r="T31" i="94"/>
  <c r="U31" i="94" s="1"/>
  <c r="V31" i="94" s="1"/>
  <c r="T30" i="94"/>
  <c r="U30" i="94" s="1"/>
  <c r="V30" i="94" s="1"/>
  <c r="T29" i="94"/>
  <c r="U29" i="94" s="1"/>
  <c r="V29" i="94" s="1"/>
  <c r="T28" i="94"/>
  <c r="U28" i="94" s="1"/>
  <c r="V28" i="94" s="1"/>
  <c r="T27" i="94"/>
  <c r="U27" i="94" s="1"/>
  <c r="V27" i="94" s="1"/>
  <c r="T26" i="94"/>
  <c r="U26" i="94" s="1"/>
  <c r="V26" i="94" s="1"/>
  <c r="T25" i="94"/>
  <c r="U25" i="94" s="1"/>
  <c r="V25" i="94" s="1"/>
  <c r="T24" i="94"/>
  <c r="U24" i="94" s="1"/>
  <c r="V24" i="94" s="1"/>
  <c r="T23" i="94"/>
  <c r="U23" i="94" s="1"/>
  <c r="V23" i="94" s="1"/>
  <c r="T22" i="94"/>
  <c r="U22" i="94" s="1"/>
  <c r="V22" i="94" s="1"/>
  <c r="T21" i="94"/>
  <c r="U21" i="94" s="1"/>
  <c r="V21" i="94" s="1"/>
  <c r="T20" i="94"/>
  <c r="U20" i="94" s="1"/>
  <c r="V20" i="94" s="1"/>
  <c r="T19" i="94"/>
  <c r="U19" i="94" s="1"/>
  <c r="V19" i="94" s="1"/>
  <c r="T18" i="94"/>
  <c r="U18" i="94" s="1"/>
  <c r="V18" i="94" s="1"/>
  <c r="T17" i="94"/>
  <c r="U17" i="94" s="1"/>
  <c r="V17" i="94" s="1"/>
  <c r="T16" i="94"/>
  <c r="U16" i="94" s="1"/>
  <c r="V16" i="94" s="1"/>
  <c r="T15" i="94"/>
  <c r="U15" i="94" s="1"/>
  <c r="V15" i="94" s="1"/>
  <c r="T14" i="94"/>
  <c r="U14" i="94" s="1"/>
  <c r="V14" i="94" s="1"/>
  <c r="N36" i="94"/>
  <c r="O36" i="94" s="1"/>
  <c r="P36" i="94" s="1"/>
  <c r="N35" i="94"/>
  <c r="O35" i="94" s="1"/>
  <c r="P35" i="94" s="1"/>
  <c r="N33" i="94"/>
  <c r="O33" i="94" s="1"/>
  <c r="P33" i="94" s="1"/>
  <c r="N32" i="94"/>
  <c r="O32" i="94" s="1"/>
  <c r="P32" i="94" s="1"/>
  <c r="N31" i="94"/>
  <c r="O31" i="94" s="1"/>
  <c r="P31" i="94" s="1"/>
  <c r="N30" i="94"/>
  <c r="O30" i="94" s="1"/>
  <c r="P30" i="94" s="1"/>
  <c r="N29" i="94"/>
  <c r="O29" i="94" s="1"/>
  <c r="P29" i="94" s="1"/>
  <c r="N28" i="94"/>
  <c r="O28" i="94" s="1"/>
  <c r="P28" i="94" s="1"/>
  <c r="N27" i="94"/>
  <c r="O27" i="94" s="1"/>
  <c r="P27" i="94" s="1"/>
  <c r="N25" i="94"/>
  <c r="O25" i="94" s="1"/>
  <c r="P25" i="94" s="1"/>
  <c r="N24" i="94"/>
  <c r="O24" i="94" s="1"/>
  <c r="P24" i="94" s="1"/>
  <c r="N22" i="94"/>
  <c r="O22" i="94" s="1"/>
  <c r="P22" i="94" s="1"/>
  <c r="N21" i="94"/>
  <c r="O21" i="94" s="1"/>
  <c r="P21" i="94" s="1"/>
  <c r="N20" i="94"/>
  <c r="O20" i="94" s="1"/>
  <c r="P20" i="94" s="1"/>
  <c r="N18" i="94"/>
  <c r="O18" i="94" s="1"/>
  <c r="P18" i="94" s="1"/>
  <c r="N17" i="94"/>
  <c r="O17" i="94" s="1"/>
  <c r="P17" i="94" s="1"/>
  <c r="N16" i="94"/>
  <c r="O16" i="94" s="1"/>
  <c r="P16" i="94" s="1"/>
  <c r="N14" i="94"/>
  <c r="O14" i="94" s="1"/>
  <c r="P14" i="94" s="1"/>
  <c r="H36" i="94"/>
  <c r="I36" i="94" s="1"/>
  <c r="J36" i="94" s="1"/>
  <c r="H35" i="94"/>
  <c r="I35" i="94" s="1"/>
  <c r="J35" i="94" s="1"/>
  <c r="H34" i="94"/>
  <c r="I34" i="94" s="1"/>
  <c r="J34" i="94" s="1"/>
  <c r="H29" i="94"/>
  <c r="I29" i="94" s="1"/>
  <c r="J29" i="94" s="1"/>
  <c r="H22" i="94"/>
  <c r="I22" i="94" s="1"/>
  <c r="J22" i="94" s="1"/>
  <c r="H21" i="94"/>
  <c r="I21" i="94" s="1"/>
  <c r="J21" i="94" s="1"/>
  <c r="H19" i="94"/>
  <c r="I19" i="94" s="1"/>
  <c r="J19" i="94" s="1"/>
  <c r="H14" i="94"/>
  <c r="I14" i="94" s="1"/>
  <c r="J14" i="94" s="1"/>
  <c r="D36" i="94"/>
  <c r="D35" i="94"/>
  <c r="D34" i="94"/>
  <c r="D33" i="94"/>
  <c r="D32" i="94"/>
  <c r="C32" i="94" s="1"/>
  <c r="D31" i="94"/>
  <c r="D30" i="94"/>
  <c r="D29" i="94"/>
  <c r="D28" i="94"/>
  <c r="D27" i="94"/>
  <c r="D26" i="94"/>
  <c r="D25" i="94"/>
  <c r="C25" i="94" s="1"/>
  <c r="D24" i="94"/>
  <c r="C24" i="94" s="1"/>
  <c r="D23" i="94"/>
  <c r="D22" i="94"/>
  <c r="C22" i="94" s="1"/>
  <c r="D21" i="94"/>
  <c r="D20" i="94"/>
  <c r="D19" i="94"/>
  <c r="D18" i="94"/>
  <c r="D17" i="94"/>
  <c r="C17" i="94" s="1"/>
  <c r="D16" i="94"/>
  <c r="C16" i="94" s="1"/>
  <c r="D15" i="94"/>
  <c r="D14" i="94"/>
  <c r="C14" i="94" s="1"/>
  <c r="BA40" i="88"/>
  <c r="BA39" i="88"/>
  <c r="BA38" i="88"/>
  <c r="BA37" i="88"/>
  <c r="BA36" i="88"/>
  <c r="BA35" i="88"/>
  <c r="BA34" i="88"/>
  <c r="BA33" i="88"/>
  <c r="BA32" i="88"/>
  <c r="BA31" i="88"/>
  <c r="BA30" i="88"/>
  <c r="BA29" i="88"/>
  <c r="BA28" i="88"/>
  <c r="BA27" i="88"/>
  <c r="BA26" i="88"/>
  <c r="BA25" i="88"/>
  <c r="BA24" i="88"/>
  <c r="BA23" i="88"/>
  <c r="BA22" i="88"/>
  <c r="BA21" i="88"/>
  <c r="BA20" i="88"/>
  <c r="BA19" i="88"/>
  <c r="BA18" i="88"/>
  <c r="AZ40" i="88"/>
  <c r="AZ39" i="88"/>
  <c r="AZ38" i="88"/>
  <c r="AZ37" i="88"/>
  <c r="AZ36" i="88"/>
  <c r="AZ35" i="88"/>
  <c r="AZ34" i="88"/>
  <c r="AZ33" i="88"/>
  <c r="AZ32" i="88"/>
  <c r="AZ31" i="88"/>
  <c r="AZ30" i="88"/>
  <c r="AZ29" i="88"/>
  <c r="AZ28" i="88"/>
  <c r="AZ27" i="88"/>
  <c r="AZ26" i="88"/>
  <c r="AZ25" i="88"/>
  <c r="AZ24" i="88"/>
  <c r="AZ23" i="88"/>
  <c r="AZ22" i="88"/>
  <c r="AZ21" i="88"/>
  <c r="AZ20" i="88"/>
  <c r="AZ19" i="88"/>
  <c r="AZ18" i="88"/>
  <c r="AY40" i="88"/>
  <c r="AY39" i="88"/>
  <c r="AY38" i="88"/>
  <c r="AY37" i="88"/>
  <c r="AY36" i="88"/>
  <c r="AY35" i="88"/>
  <c r="AY34" i="88"/>
  <c r="AY33" i="88"/>
  <c r="AY32" i="88"/>
  <c r="AY31" i="88"/>
  <c r="AY30" i="88"/>
  <c r="AY29" i="88"/>
  <c r="AY28" i="88"/>
  <c r="AY27" i="88"/>
  <c r="AY26" i="88"/>
  <c r="AY25" i="88"/>
  <c r="AY24" i="88"/>
  <c r="AY23" i="88"/>
  <c r="AY22" i="88"/>
  <c r="AY21" i="88"/>
  <c r="AY20" i="88"/>
  <c r="AY19" i="88"/>
  <c r="AY18" i="88"/>
  <c r="AX40" i="88"/>
  <c r="AX39" i="88"/>
  <c r="AX38" i="88"/>
  <c r="AX37" i="88"/>
  <c r="AX36" i="88"/>
  <c r="AX35" i="88"/>
  <c r="AX34" i="88"/>
  <c r="AX33" i="88"/>
  <c r="AX32" i="88"/>
  <c r="AX31" i="88"/>
  <c r="AX30" i="88"/>
  <c r="AX29" i="88"/>
  <c r="AX28" i="88"/>
  <c r="AX27" i="88"/>
  <c r="AX26" i="88"/>
  <c r="AX25" i="88"/>
  <c r="AX24" i="88"/>
  <c r="AX23" i="88"/>
  <c r="AX22" i="88"/>
  <c r="AX21" i="88"/>
  <c r="AX20" i="88"/>
  <c r="AX19" i="88"/>
  <c r="AX18" i="88"/>
  <c r="AW40" i="88"/>
  <c r="AW39" i="88"/>
  <c r="AW38" i="88"/>
  <c r="AW37" i="88"/>
  <c r="AW36" i="88"/>
  <c r="AW35" i="88"/>
  <c r="AW34" i="88"/>
  <c r="AW33" i="88"/>
  <c r="AW32" i="88"/>
  <c r="AW31" i="88"/>
  <c r="AW30" i="88"/>
  <c r="AW29" i="88"/>
  <c r="AW28" i="88"/>
  <c r="AW27" i="88"/>
  <c r="AW26" i="88"/>
  <c r="AW25" i="88"/>
  <c r="AW24" i="88"/>
  <c r="AW23" i="88"/>
  <c r="AW22" i="88"/>
  <c r="AW21" i="88"/>
  <c r="AW20" i="88"/>
  <c r="AW19" i="88"/>
  <c r="AW18" i="88"/>
  <c r="AV40" i="88"/>
  <c r="AV39" i="88"/>
  <c r="AV38" i="88"/>
  <c r="AV37" i="88"/>
  <c r="AV36" i="88"/>
  <c r="AV35" i="88"/>
  <c r="AV34" i="88"/>
  <c r="AV33" i="88"/>
  <c r="AV32" i="88"/>
  <c r="AV31" i="88"/>
  <c r="AV30" i="88"/>
  <c r="AV29" i="88"/>
  <c r="AV28" i="88"/>
  <c r="AV27" i="88"/>
  <c r="AV26" i="88"/>
  <c r="AV25" i="88"/>
  <c r="AV24" i="88"/>
  <c r="AV23" i="88"/>
  <c r="AV22" i="88"/>
  <c r="AV21" i="88"/>
  <c r="AV20" i="88"/>
  <c r="AV19" i="88"/>
  <c r="AV18" i="88"/>
  <c r="AU40" i="88"/>
  <c r="AU39" i="88"/>
  <c r="AU38" i="88"/>
  <c r="AU37" i="88"/>
  <c r="AU36" i="88"/>
  <c r="AU35" i="88"/>
  <c r="AU34" i="88"/>
  <c r="AU33" i="88"/>
  <c r="AU32" i="88"/>
  <c r="AU31" i="88"/>
  <c r="AU30" i="88"/>
  <c r="AU29" i="88"/>
  <c r="AU28" i="88"/>
  <c r="AU27" i="88"/>
  <c r="AU26" i="88"/>
  <c r="AU25" i="88"/>
  <c r="AU24" i="88"/>
  <c r="AU23" i="88"/>
  <c r="AU22" i="88"/>
  <c r="AU21" i="88"/>
  <c r="AU20" i="88"/>
  <c r="AU19" i="88"/>
  <c r="AU18" i="88"/>
  <c r="AF40" i="88"/>
  <c r="AG40" i="88" s="1"/>
  <c r="AH40" i="88" s="1"/>
  <c r="AF39" i="88"/>
  <c r="AG39" i="88" s="1"/>
  <c r="AH39" i="88" s="1"/>
  <c r="AF38" i="88"/>
  <c r="AG38" i="88" s="1"/>
  <c r="AH38" i="88" s="1"/>
  <c r="AF37" i="88"/>
  <c r="AG37" i="88" s="1"/>
  <c r="AH37" i="88" s="1"/>
  <c r="AF36" i="88"/>
  <c r="AG36" i="88" s="1"/>
  <c r="AH36" i="88" s="1"/>
  <c r="AF35" i="88"/>
  <c r="AG35" i="88" s="1"/>
  <c r="AH35" i="88" s="1"/>
  <c r="AF34" i="88"/>
  <c r="AG34" i="88" s="1"/>
  <c r="AH34" i="88" s="1"/>
  <c r="AF33" i="88"/>
  <c r="AG33" i="88" s="1"/>
  <c r="AH33" i="88" s="1"/>
  <c r="AF32" i="88"/>
  <c r="AG32" i="88" s="1"/>
  <c r="AH32" i="88" s="1"/>
  <c r="AF31" i="88"/>
  <c r="AG31" i="88" s="1"/>
  <c r="AH31" i="88" s="1"/>
  <c r="AF30" i="88"/>
  <c r="AG30" i="88" s="1"/>
  <c r="AH30" i="88" s="1"/>
  <c r="AF29" i="88"/>
  <c r="AG29" i="88" s="1"/>
  <c r="AH29" i="88" s="1"/>
  <c r="AF28" i="88"/>
  <c r="AG28" i="88" s="1"/>
  <c r="AH28" i="88" s="1"/>
  <c r="AF27" i="88"/>
  <c r="AG27" i="88" s="1"/>
  <c r="AH27" i="88" s="1"/>
  <c r="AF26" i="88"/>
  <c r="AG26" i="88" s="1"/>
  <c r="AH26" i="88" s="1"/>
  <c r="AF25" i="88"/>
  <c r="AG25" i="88" s="1"/>
  <c r="AH25" i="88" s="1"/>
  <c r="AF24" i="88"/>
  <c r="AG24" i="88" s="1"/>
  <c r="AH24" i="88" s="1"/>
  <c r="AF23" i="88"/>
  <c r="AG23" i="88" s="1"/>
  <c r="AH23" i="88" s="1"/>
  <c r="AF22" i="88"/>
  <c r="AG22" i="88" s="1"/>
  <c r="AH22" i="88" s="1"/>
  <c r="AF21" i="88"/>
  <c r="AG21" i="88" s="1"/>
  <c r="AH21" i="88" s="1"/>
  <c r="AF20" i="88"/>
  <c r="AG20" i="88" s="1"/>
  <c r="AH20" i="88" s="1"/>
  <c r="AF19" i="88"/>
  <c r="AG19" i="88" s="1"/>
  <c r="AH19" i="88" s="1"/>
  <c r="AF18" i="88"/>
  <c r="AG18" i="88" s="1"/>
  <c r="AH18" i="88" s="1"/>
  <c r="Z40" i="88"/>
  <c r="AA40" i="88" s="1"/>
  <c r="AB40" i="88" s="1"/>
  <c r="Z26" i="88"/>
  <c r="AA26" i="88" s="1"/>
  <c r="AB26" i="88" s="1"/>
  <c r="Z21" i="88"/>
  <c r="AA21" i="88" s="1"/>
  <c r="AB21" i="88" s="1"/>
  <c r="Z18" i="88"/>
  <c r="AA18" i="88" s="1"/>
  <c r="AB18" i="88" s="1"/>
  <c r="T40" i="88"/>
  <c r="U40" i="88" s="1"/>
  <c r="V40" i="88" s="1"/>
  <c r="T26" i="88"/>
  <c r="U26" i="88" s="1"/>
  <c r="V26" i="88" s="1"/>
  <c r="T21" i="88"/>
  <c r="U21" i="88" s="1"/>
  <c r="V21" i="88" s="1"/>
  <c r="T20" i="88"/>
  <c r="U20" i="88" s="1"/>
  <c r="V20" i="88" s="1"/>
  <c r="T18" i="88"/>
  <c r="U18" i="88" s="1"/>
  <c r="V18" i="88" s="1"/>
  <c r="N26" i="88"/>
  <c r="O26" i="88" s="1"/>
  <c r="P26" i="88" s="1"/>
  <c r="N21" i="88"/>
  <c r="O21" i="88" s="1"/>
  <c r="P21" i="88" s="1"/>
  <c r="D40" i="88"/>
  <c r="D39" i="88"/>
  <c r="D38" i="88"/>
  <c r="D37" i="88"/>
  <c r="D36" i="88"/>
  <c r="D35" i="88"/>
  <c r="D34" i="88"/>
  <c r="D33" i="88"/>
  <c r="D32" i="88"/>
  <c r="D31" i="88"/>
  <c r="D30" i="88"/>
  <c r="D29" i="88"/>
  <c r="D28" i="88"/>
  <c r="D27" i="88"/>
  <c r="D26" i="88"/>
  <c r="D25" i="88"/>
  <c r="D24" i="88"/>
  <c r="D23" i="88"/>
  <c r="D22" i="88"/>
  <c r="D21" i="88"/>
  <c r="D20" i="88"/>
  <c r="D19" i="88"/>
  <c r="D18" i="88"/>
  <c r="AU39" i="82" l="1"/>
  <c r="AL39" i="82"/>
  <c r="AM39" i="82" s="1"/>
  <c r="AN39" i="82" s="1"/>
  <c r="AF39" i="82"/>
  <c r="AG39" i="82" s="1"/>
  <c r="AH39" i="82" s="1"/>
  <c r="Z39" i="82"/>
  <c r="AA39" i="82" s="1"/>
  <c r="AB39" i="82" s="1"/>
  <c r="T39" i="82"/>
  <c r="U39" i="82" s="1"/>
  <c r="V39" i="82" s="1"/>
  <c r="N39" i="82"/>
  <c r="O39" i="82" s="1"/>
  <c r="P39" i="82" s="1"/>
  <c r="H39" i="82"/>
  <c r="I39" i="82" s="1"/>
  <c r="J39" i="82" s="1"/>
  <c r="AU38" i="82"/>
  <c r="T38" i="82" s="1"/>
  <c r="U38" i="82" s="1"/>
  <c r="V38" i="82" s="1"/>
  <c r="AU37" i="82"/>
  <c r="T37" i="82" s="1"/>
  <c r="U37" i="82" s="1"/>
  <c r="V37" i="82" s="1"/>
  <c r="AF37" i="82"/>
  <c r="AG37" i="82" s="1"/>
  <c r="AH37" i="82" s="1"/>
  <c r="H37" i="82"/>
  <c r="I37" i="82" s="1"/>
  <c r="J37" i="82" s="1"/>
  <c r="AL37" i="82"/>
  <c r="AM37" i="82" s="1"/>
  <c r="AN37" i="82" s="1"/>
  <c r="Z37" i="82"/>
  <c r="AA37" i="82" s="1"/>
  <c r="AB37" i="82" s="1"/>
  <c r="N37" i="82"/>
  <c r="O37" i="82" s="1"/>
  <c r="P37" i="82" s="1"/>
  <c r="AU36" i="82"/>
  <c r="AL36" i="82" s="1"/>
  <c r="AM36" i="82" s="1"/>
  <c r="AN36" i="82" s="1"/>
  <c r="T36" i="82"/>
  <c r="U36" i="82" s="1"/>
  <c r="V36" i="82" s="1"/>
  <c r="AU35" i="82"/>
  <c r="Z35" i="82" s="1"/>
  <c r="AA35" i="82" s="1"/>
  <c r="AB35" i="82" s="1"/>
  <c r="AL35" i="82"/>
  <c r="AM35" i="82" s="1"/>
  <c r="AN35" i="82" s="1"/>
  <c r="AF35" i="82"/>
  <c r="AG35" i="82" s="1"/>
  <c r="AH35" i="82" s="1"/>
  <c r="T35" i="82"/>
  <c r="U35" i="82" s="1"/>
  <c r="V35" i="82" s="1"/>
  <c r="N35" i="82"/>
  <c r="O35" i="82" s="1"/>
  <c r="P35" i="82" s="1"/>
  <c r="H35" i="82"/>
  <c r="I35" i="82" s="1"/>
  <c r="J35" i="82" s="1"/>
  <c r="AU34" i="82"/>
  <c r="T34" i="82" s="1"/>
  <c r="U34" i="82" s="1"/>
  <c r="V34" i="82" s="1"/>
  <c r="AF34" i="82"/>
  <c r="AG34" i="82" s="1"/>
  <c r="AH34" i="82" s="1"/>
  <c r="AU33" i="82"/>
  <c r="T33" i="82" s="1"/>
  <c r="U33" i="82" s="1"/>
  <c r="V33" i="82" s="1"/>
  <c r="AF33" i="82"/>
  <c r="AG33" i="82" s="1"/>
  <c r="AH33" i="82" s="1"/>
  <c r="AL33" i="82"/>
  <c r="AM33" i="82" s="1"/>
  <c r="AN33" i="82" s="1"/>
  <c r="Z33" i="82"/>
  <c r="AA33" i="82" s="1"/>
  <c r="AB33" i="82" s="1"/>
  <c r="AU32" i="82"/>
  <c r="AL32" i="82" s="1"/>
  <c r="AM32" i="82" s="1"/>
  <c r="AN32" i="82" s="1"/>
  <c r="T32" i="82"/>
  <c r="U32" i="82" s="1"/>
  <c r="V32" i="82" s="1"/>
  <c r="AU31" i="82"/>
  <c r="AF31" i="82" s="1"/>
  <c r="AG31" i="82" s="1"/>
  <c r="AH31" i="82" s="1"/>
  <c r="H31" i="82"/>
  <c r="I31" i="82" s="1"/>
  <c r="J31" i="82" s="1"/>
  <c r="AL31" i="82"/>
  <c r="AM31" i="82" s="1"/>
  <c r="AN31" i="82" s="1"/>
  <c r="Z31" i="82"/>
  <c r="AA31" i="82" s="1"/>
  <c r="AB31" i="82" s="1"/>
  <c r="T31" i="82"/>
  <c r="U31" i="82" s="1"/>
  <c r="V31" i="82" s="1"/>
  <c r="N31" i="82"/>
  <c r="O31" i="82" s="1"/>
  <c r="P31" i="82" s="1"/>
  <c r="AU30" i="82"/>
  <c r="T30" i="82" s="1"/>
  <c r="U30" i="82" s="1"/>
  <c r="V30" i="82" s="1"/>
  <c r="AF30" i="82"/>
  <c r="AG30" i="82" s="1"/>
  <c r="AH30" i="82" s="1"/>
  <c r="AU29" i="82"/>
  <c r="AF29" i="82" s="1"/>
  <c r="AG29" i="82" s="1"/>
  <c r="AH29" i="82" s="1"/>
  <c r="N29" i="82"/>
  <c r="O29" i="82" s="1"/>
  <c r="P29" i="82" s="1"/>
  <c r="Z29" i="82"/>
  <c r="AA29" i="82" s="1"/>
  <c r="AB29" i="82" s="1"/>
  <c r="AU28" i="82"/>
  <c r="Z28" i="82" s="1"/>
  <c r="AA28" i="82" s="1"/>
  <c r="AB28" i="82" s="1"/>
  <c r="N28" i="82"/>
  <c r="O28" i="82" s="1"/>
  <c r="P28" i="82" s="1"/>
  <c r="AU27" i="82"/>
  <c r="N27" i="82" s="1"/>
  <c r="O27" i="82" s="1"/>
  <c r="P27" i="82" s="1"/>
  <c r="T27" i="82"/>
  <c r="U27" i="82" s="1"/>
  <c r="V27" i="82" s="1"/>
  <c r="H27" i="82"/>
  <c r="I27" i="82" s="1"/>
  <c r="J27" i="82" s="1"/>
  <c r="AL27" i="82"/>
  <c r="AM27" i="82" s="1"/>
  <c r="AN27" i="82" s="1"/>
  <c r="AF27" i="82"/>
  <c r="AG27" i="82" s="1"/>
  <c r="AH27" i="82" s="1"/>
  <c r="Z27" i="82"/>
  <c r="AA27" i="82" s="1"/>
  <c r="AB27" i="82" s="1"/>
  <c r="AU26" i="82"/>
  <c r="H26" i="82" s="1"/>
  <c r="I26" i="82" s="1"/>
  <c r="J26" i="82" s="1"/>
  <c r="AU25" i="82"/>
  <c r="AF25" i="82" s="1"/>
  <c r="AG25" i="82" s="1"/>
  <c r="AH25" i="82" s="1"/>
  <c r="Z25" i="82"/>
  <c r="AA25" i="82" s="1"/>
  <c r="AB25" i="82" s="1"/>
  <c r="N25" i="82"/>
  <c r="O25" i="82" s="1"/>
  <c r="P25" i="82" s="1"/>
  <c r="AU24" i="82"/>
  <c r="T24" i="82" s="1"/>
  <c r="U24" i="82" s="1"/>
  <c r="V24" i="82" s="1"/>
  <c r="AU23" i="82"/>
  <c r="N23" i="82" s="1"/>
  <c r="O23" i="82" s="1"/>
  <c r="P23" i="82" s="1"/>
  <c r="T23" i="82"/>
  <c r="U23" i="82" s="1"/>
  <c r="V23" i="82" s="1"/>
  <c r="H23" i="82"/>
  <c r="I23" i="82" s="1"/>
  <c r="J23" i="82" s="1"/>
  <c r="AU22" i="82"/>
  <c r="H22" i="82" s="1"/>
  <c r="I22" i="82" s="1"/>
  <c r="J22" i="82" s="1"/>
  <c r="AL22" i="82"/>
  <c r="AM22" i="82" s="1"/>
  <c r="AN22" i="82" s="1"/>
  <c r="AU21" i="82"/>
  <c r="AF21" i="82" s="1"/>
  <c r="AG21" i="82" s="1"/>
  <c r="AH21" i="82" s="1"/>
  <c r="H21" i="82"/>
  <c r="I21" i="82" s="1"/>
  <c r="J21" i="82" s="1"/>
  <c r="AU20" i="82"/>
  <c r="AF20" i="82" s="1"/>
  <c r="AG20" i="82" s="1"/>
  <c r="AH20" i="82" s="1"/>
  <c r="H20" i="82"/>
  <c r="I20" i="82" s="1"/>
  <c r="J20" i="82" s="1"/>
  <c r="AU19" i="82"/>
  <c r="T19" i="82" s="1"/>
  <c r="U19" i="82" s="1"/>
  <c r="V19" i="82" s="1"/>
  <c r="AU18" i="82"/>
  <c r="AL18" i="82" s="1"/>
  <c r="AM18" i="82" s="1"/>
  <c r="AN18" i="82" s="1"/>
  <c r="AU17" i="82"/>
  <c r="AL17" i="82" s="1"/>
  <c r="AM17" i="82" s="1"/>
  <c r="AN17" i="82" s="1"/>
  <c r="T17" i="82"/>
  <c r="U17" i="82" s="1"/>
  <c r="V17" i="82" s="1"/>
  <c r="AG37" i="93"/>
  <c r="AG36" i="93"/>
  <c r="AG35" i="93"/>
  <c r="AG34" i="93"/>
  <c r="AG33" i="93"/>
  <c r="AG32" i="93"/>
  <c r="AG31" i="93"/>
  <c r="AG30" i="93"/>
  <c r="AG29" i="93"/>
  <c r="AG28" i="93"/>
  <c r="AG27" i="93"/>
  <c r="AG26" i="93"/>
  <c r="AG25" i="93"/>
  <c r="AG24" i="93"/>
  <c r="AG23" i="93"/>
  <c r="AG22" i="93"/>
  <c r="AG21" i="93"/>
  <c r="AG20" i="93"/>
  <c r="AG19" i="93"/>
  <c r="AG18" i="93"/>
  <c r="AG17" i="93"/>
  <c r="Z17" i="93" s="1"/>
  <c r="AA17" i="93" s="1"/>
  <c r="AB17" i="93" s="1"/>
  <c r="AG16" i="93"/>
  <c r="AG15" i="93"/>
  <c r="AU39" i="92"/>
  <c r="AL39" i="92" s="1"/>
  <c r="AM39" i="92" s="1"/>
  <c r="AN39" i="92" s="1"/>
  <c r="AU38" i="92"/>
  <c r="AL38" i="92" s="1"/>
  <c r="AM38" i="92" s="1"/>
  <c r="AN38" i="92" s="1"/>
  <c r="AU37" i="92"/>
  <c r="AU36" i="92"/>
  <c r="AU35" i="92"/>
  <c r="AL35" i="92" s="1"/>
  <c r="AM35" i="92" s="1"/>
  <c r="AN35" i="92" s="1"/>
  <c r="AU34" i="92"/>
  <c r="AU33" i="92"/>
  <c r="AL33" i="92" s="1"/>
  <c r="AM33" i="92" s="1"/>
  <c r="AN33" i="92" s="1"/>
  <c r="AU32" i="92"/>
  <c r="AL32" i="92" s="1"/>
  <c r="AM32" i="92" s="1"/>
  <c r="AN32" i="92" s="1"/>
  <c r="AU31" i="92"/>
  <c r="AL31" i="92" s="1"/>
  <c r="AM31" i="92" s="1"/>
  <c r="AN31" i="92" s="1"/>
  <c r="AU30" i="92"/>
  <c r="AL30" i="92" s="1"/>
  <c r="AM30" i="92" s="1"/>
  <c r="AN30" i="92" s="1"/>
  <c r="AU29" i="92"/>
  <c r="AU28" i="92"/>
  <c r="AU27" i="92"/>
  <c r="AU26" i="92"/>
  <c r="AU25" i="92"/>
  <c r="AL25" i="92" s="1"/>
  <c r="AM25" i="92" s="1"/>
  <c r="AN25" i="92" s="1"/>
  <c r="AU24" i="92"/>
  <c r="AL24" i="92" s="1"/>
  <c r="AM24" i="92" s="1"/>
  <c r="AN24" i="92" s="1"/>
  <c r="AU23" i="92"/>
  <c r="AL23" i="92" s="1"/>
  <c r="AM23" i="92" s="1"/>
  <c r="AN23" i="92" s="1"/>
  <c r="AU22" i="92"/>
  <c r="AU21" i="92"/>
  <c r="AU20" i="92"/>
  <c r="AL20" i="92" s="1"/>
  <c r="AM20" i="92" s="1"/>
  <c r="AN20" i="92" s="1"/>
  <c r="AU19" i="92"/>
  <c r="AL19" i="92" s="1"/>
  <c r="AM19" i="92" s="1"/>
  <c r="AN19" i="92" s="1"/>
  <c r="AU18" i="92"/>
  <c r="AU17" i="92"/>
  <c r="AL17" i="92" s="1"/>
  <c r="AM17" i="92" s="1"/>
  <c r="AN17" i="92" s="1"/>
  <c r="AN38" i="91"/>
  <c r="H38" i="91" s="1"/>
  <c r="I38" i="91" s="1"/>
  <c r="J38" i="91" s="1"/>
  <c r="C38" i="91" s="1"/>
  <c r="AN37" i="91"/>
  <c r="AN36" i="91"/>
  <c r="N36" i="91" s="1"/>
  <c r="O36" i="91" s="1"/>
  <c r="P36" i="91" s="1"/>
  <c r="AN35" i="91"/>
  <c r="AN34" i="91"/>
  <c r="AN33" i="91"/>
  <c r="AF33" i="91" s="1"/>
  <c r="AG33" i="91" s="1"/>
  <c r="AH33" i="91" s="1"/>
  <c r="AN32" i="91"/>
  <c r="AN31" i="91"/>
  <c r="AN30" i="91"/>
  <c r="AN29" i="91"/>
  <c r="AN28" i="91"/>
  <c r="AN27" i="91"/>
  <c r="AF27" i="91" s="1"/>
  <c r="AG27" i="91" s="1"/>
  <c r="AH27" i="91" s="1"/>
  <c r="AN26" i="91"/>
  <c r="AN25" i="91"/>
  <c r="AF25" i="91" s="1"/>
  <c r="AG25" i="91" s="1"/>
  <c r="AH25" i="91" s="1"/>
  <c r="AN24" i="91"/>
  <c r="AF24" i="91" s="1"/>
  <c r="AG24" i="91" s="1"/>
  <c r="AH24" i="91" s="1"/>
  <c r="AN23" i="91"/>
  <c r="AN22" i="91"/>
  <c r="T22" i="91" s="1"/>
  <c r="U22" i="91" s="1"/>
  <c r="V22" i="91" s="1"/>
  <c r="AN21" i="91"/>
  <c r="AF21" i="91" s="1"/>
  <c r="AG21" i="91" s="1"/>
  <c r="AH21" i="91" s="1"/>
  <c r="AN20" i="91"/>
  <c r="AN19" i="91"/>
  <c r="AN18" i="91"/>
  <c r="AN17" i="91"/>
  <c r="AN16" i="91"/>
  <c r="AF16" i="91" s="1"/>
  <c r="AG16" i="91" s="1"/>
  <c r="AH16" i="91" s="1"/>
  <c r="AN38" i="90"/>
  <c r="AN37" i="90"/>
  <c r="AF37" i="90" s="1"/>
  <c r="AG37" i="90" s="1"/>
  <c r="AH37" i="90" s="1"/>
  <c r="AN36" i="90"/>
  <c r="H36" i="90" s="1"/>
  <c r="I36" i="90" s="1"/>
  <c r="J36" i="90" s="1"/>
  <c r="AN35" i="90"/>
  <c r="AN34" i="90"/>
  <c r="N34" i="90" s="1"/>
  <c r="O34" i="90" s="1"/>
  <c r="P34" i="90" s="1"/>
  <c r="AN33" i="90"/>
  <c r="AF33" i="90" s="1"/>
  <c r="AG33" i="90" s="1"/>
  <c r="AH33" i="90" s="1"/>
  <c r="AN32" i="90"/>
  <c r="AN31" i="90"/>
  <c r="AF31" i="90" s="1"/>
  <c r="AG31" i="90" s="1"/>
  <c r="AH31" i="90" s="1"/>
  <c r="AN30" i="90"/>
  <c r="AN29" i="90"/>
  <c r="T29" i="90" s="1"/>
  <c r="U29" i="90" s="1"/>
  <c r="V29" i="90" s="1"/>
  <c r="AN28" i="90"/>
  <c r="AF28" i="90" s="1"/>
  <c r="AG28" i="90" s="1"/>
  <c r="AH28" i="90" s="1"/>
  <c r="AN27" i="90"/>
  <c r="N27" i="90" s="1"/>
  <c r="O27" i="90" s="1"/>
  <c r="P27" i="90" s="1"/>
  <c r="AN26" i="90"/>
  <c r="Z26" i="90" s="1"/>
  <c r="AA26" i="90" s="1"/>
  <c r="AB26" i="90" s="1"/>
  <c r="AN25" i="90"/>
  <c r="AF25" i="90" s="1"/>
  <c r="AG25" i="90" s="1"/>
  <c r="AH25" i="90" s="1"/>
  <c r="AN24" i="90"/>
  <c r="N24" i="90" s="1"/>
  <c r="O24" i="90" s="1"/>
  <c r="P24" i="90" s="1"/>
  <c r="AN23" i="90"/>
  <c r="AF23" i="90" s="1"/>
  <c r="AG23" i="90" s="1"/>
  <c r="AH23" i="90" s="1"/>
  <c r="AN22" i="90"/>
  <c r="AN21" i="90"/>
  <c r="AN20" i="90"/>
  <c r="H20" i="90"/>
  <c r="I20" i="90" s="1"/>
  <c r="J20" i="90" s="1"/>
  <c r="AN19" i="90"/>
  <c r="AF19" i="90" s="1"/>
  <c r="AG19" i="90" s="1"/>
  <c r="AH19" i="90" s="1"/>
  <c r="AN18" i="90"/>
  <c r="AN17" i="90"/>
  <c r="AF17" i="90" s="1"/>
  <c r="AG17" i="90" s="1"/>
  <c r="AH17" i="90" s="1"/>
  <c r="AN16" i="90"/>
  <c r="AF16" i="90" s="1"/>
  <c r="AG16" i="90" s="1"/>
  <c r="AH16" i="90" s="1"/>
  <c r="Z36" i="94"/>
  <c r="C36" i="94"/>
  <c r="Z35" i="94"/>
  <c r="C35" i="94"/>
  <c r="Z34" i="94"/>
  <c r="N34" i="94" s="1"/>
  <c r="O34" i="94" s="1"/>
  <c r="P34" i="94" s="1"/>
  <c r="C34" i="94" s="1"/>
  <c r="Z33" i="94"/>
  <c r="H33" i="94" s="1"/>
  <c r="I33" i="94" s="1"/>
  <c r="J33" i="94" s="1"/>
  <c r="C33" i="94" s="1"/>
  <c r="Z32" i="94"/>
  <c r="H32" i="94" s="1"/>
  <c r="I32" i="94" s="1"/>
  <c r="J32" i="94" s="1"/>
  <c r="Z31" i="94"/>
  <c r="H31" i="94" s="1"/>
  <c r="I31" i="94" s="1"/>
  <c r="J31" i="94" s="1"/>
  <c r="C31" i="94" s="1"/>
  <c r="Z30" i="94"/>
  <c r="H30" i="94" s="1"/>
  <c r="I30" i="94" s="1"/>
  <c r="J30" i="94" s="1"/>
  <c r="C30" i="94" s="1"/>
  <c r="Z29" i="94"/>
  <c r="C29" i="94"/>
  <c r="Z28" i="94"/>
  <c r="H28" i="94" s="1"/>
  <c r="I28" i="94" s="1"/>
  <c r="J28" i="94" s="1"/>
  <c r="C28" i="94" s="1"/>
  <c r="Z27" i="94"/>
  <c r="H27" i="94" s="1"/>
  <c r="I27" i="94" s="1"/>
  <c r="J27" i="94" s="1"/>
  <c r="C27" i="94" s="1"/>
  <c r="Z26" i="94"/>
  <c r="Z25" i="94"/>
  <c r="H25" i="94" s="1"/>
  <c r="I25" i="94" s="1"/>
  <c r="J25" i="94" s="1"/>
  <c r="Z24" i="94"/>
  <c r="H24" i="94" s="1"/>
  <c r="I24" i="94" s="1"/>
  <c r="J24" i="94" s="1"/>
  <c r="Z23" i="94"/>
  <c r="Z22" i="94"/>
  <c r="Z21" i="94"/>
  <c r="C21" i="94"/>
  <c r="Z20" i="94"/>
  <c r="H20" i="94" s="1"/>
  <c r="I20" i="94" s="1"/>
  <c r="J20" i="94" s="1"/>
  <c r="C20" i="94" s="1"/>
  <c r="C19" i="94"/>
  <c r="Z18" i="94"/>
  <c r="H18" i="94" s="1"/>
  <c r="I18" i="94" s="1"/>
  <c r="J18" i="94" s="1"/>
  <c r="C18" i="94" s="1"/>
  <c r="Z17" i="94"/>
  <c r="H17" i="94" s="1"/>
  <c r="I17" i="94" s="1"/>
  <c r="J17" i="94" s="1"/>
  <c r="Z16" i="94"/>
  <c r="H16" i="94" s="1"/>
  <c r="I16" i="94" s="1"/>
  <c r="J16" i="94" s="1"/>
  <c r="Z15" i="94"/>
  <c r="Z14" i="94"/>
  <c r="BB40" i="88"/>
  <c r="AR40" i="88" s="1"/>
  <c r="AS40" i="88" s="1"/>
  <c r="AT40" i="88" s="1"/>
  <c r="BB39" i="88"/>
  <c r="AR39" i="88" s="1"/>
  <c r="AS39" i="88" s="1"/>
  <c r="AT39" i="88" s="1"/>
  <c r="BB38" i="88"/>
  <c r="AR38" i="88" s="1"/>
  <c r="AS38" i="88" s="1"/>
  <c r="AT38" i="88" s="1"/>
  <c r="BB37" i="88"/>
  <c r="AR37" i="88" s="1"/>
  <c r="AS37" i="88" s="1"/>
  <c r="AT37" i="88" s="1"/>
  <c r="BB36" i="88"/>
  <c r="AR36" i="88" s="1"/>
  <c r="AS36" i="88" s="1"/>
  <c r="AT36" i="88" s="1"/>
  <c r="BB35" i="88"/>
  <c r="AR35" i="88" s="1"/>
  <c r="AS35" i="88" s="1"/>
  <c r="AT35" i="88" s="1"/>
  <c r="BB34" i="88"/>
  <c r="AR34" i="88" s="1"/>
  <c r="AS34" i="88" s="1"/>
  <c r="AT34" i="88" s="1"/>
  <c r="BB33" i="88"/>
  <c r="AR33" i="88" s="1"/>
  <c r="AS33" i="88" s="1"/>
  <c r="AT33" i="88" s="1"/>
  <c r="BB32" i="88"/>
  <c r="AR32" i="88" s="1"/>
  <c r="AS32" i="88" s="1"/>
  <c r="AT32" i="88" s="1"/>
  <c r="BB31" i="88"/>
  <c r="AR31" i="88" s="1"/>
  <c r="AS31" i="88" s="1"/>
  <c r="AT31" i="88" s="1"/>
  <c r="BB30" i="88"/>
  <c r="AR30" i="88" s="1"/>
  <c r="AS30" i="88" s="1"/>
  <c r="AT30" i="88" s="1"/>
  <c r="BB29" i="88"/>
  <c r="AR29" i="88" s="1"/>
  <c r="AS29" i="88" s="1"/>
  <c r="AT29" i="88" s="1"/>
  <c r="BB28" i="88"/>
  <c r="AR28" i="88" s="1"/>
  <c r="AS28" i="88" s="1"/>
  <c r="AT28" i="88" s="1"/>
  <c r="BB27" i="88"/>
  <c r="AR27" i="88" s="1"/>
  <c r="AS27" i="88" s="1"/>
  <c r="AT27" i="88" s="1"/>
  <c r="BB26" i="88"/>
  <c r="AR26" i="88" s="1"/>
  <c r="AS26" i="88" s="1"/>
  <c r="AT26" i="88" s="1"/>
  <c r="BB25" i="88"/>
  <c r="AR25" i="88" s="1"/>
  <c r="AS25" i="88" s="1"/>
  <c r="AT25" i="88" s="1"/>
  <c r="BB24" i="88"/>
  <c r="AR24" i="88" s="1"/>
  <c r="AS24" i="88" s="1"/>
  <c r="AT24" i="88" s="1"/>
  <c r="BB23" i="88"/>
  <c r="AR23" i="88" s="1"/>
  <c r="AS23" i="88" s="1"/>
  <c r="AT23" i="88" s="1"/>
  <c r="BB22" i="88"/>
  <c r="BB21" i="88"/>
  <c r="AR21" i="88" s="1"/>
  <c r="AS21" i="88" s="1"/>
  <c r="AT21" i="88" s="1"/>
  <c r="BB20" i="88"/>
  <c r="AR20" i="88" s="1"/>
  <c r="AS20" i="88" s="1"/>
  <c r="AT20" i="88" s="1"/>
  <c r="H20" i="88"/>
  <c r="I20" i="88" s="1"/>
  <c r="J20" i="88" s="1"/>
  <c r="BB19" i="88"/>
  <c r="BB18" i="88"/>
  <c r="AR18" i="88" s="1"/>
  <c r="AS18" i="88" s="1"/>
  <c r="AT18" i="88" s="1"/>
  <c r="T28" i="82" l="1"/>
  <c r="U28" i="82" s="1"/>
  <c r="V28" i="82" s="1"/>
  <c r="N32" i="82"/>
  <c r="O32" i="82" s="1"/>
  <c r="P32" i="82" s="1"/>
  <c r="N36" i="82"/>
  <c r="O36" i="82" s="1"/>
  <c r="P36" i="82" s="1"/>
  <c r="AL28" i="82"/>
  <c r="AM28" i="82" s="1"/>
  <c r="AN28" i="82" s="1"/>
  <c r="AL29" i="82"/>
  <c r="AM29" i="82" s="1"/>
  <c r="AN29" i="82" s="1"/>
  <c r="H32" i="82"/>
  <c r="I32" i="82" s="1"/>
  <c r="J32" i="82" s="1"/>
  <c r="H36" i="82"/>
  <c r="I36" i="82" s="1"/>
  <c r="J36" i="82" s="1"/>
  <c r="H28" i="82"/>
  <c r="I28" i="82" s="1"/>
  <c r="J28" i="82" s="1"/>
  <c r="C28" i="82" s="1"/>
  <c r="AF28" i="82"/>
  <c r="AG28" i="82" s="1"/>
  <c r="AH28" i="82" s="1"/>
  <c r="T29" i="82"/>
  <c r="U29" i="82" s="1"/>
  <c r="V29" i="82" s="1"/>
  <c r="Z32" i="82"/>
  <c r="AA32" i="82" s="1"/>
  <c r="AB32" i="82" s="1"/>
  <c r="AF32" i="82"/>
  <c r="AG32" i="82" s="1"/>
  <c r="AH32" i="82" s="1"/>
  <c r="C32" i="82" s="1"/>
  <c r="H33" i="82"/>
  <c r="I33" i="82" s="1"/>
  <c r="J33" i="82" s="1"/>
  <c r="Z36" i="82"/>
  <c r="AA36" i="82" s="1"/>
  <c r="AB36" i="82" s="1"/>
  <c r="AF36" i="82"/>
  <c r="AG36" i="82" s="1"/>
  <c r="AH36" i="82" s="1"/>
  <c r="AF38" i="82"/>
  <c r="AG38" i="82" s="1"/>
  <c r="AH38" i="82" s="1"/>
  <c r="AL30" i="82"/>
  <c r="AM30" i="82" s="1"/>
  <c r="AN30" i="82" s="1"/>
  <c r="N34" i="82"/>
  <c r="O34" i="82" s="1"/>
  <c r="P34" i="82" s="1"/>
  <c r="N38" i="82"/>
  <c r="O38" i="82" s="1"/>
  <c r="P38" i="82" s="1"/>
  <c r="Z30" i="82"/>
  <c r="AA30" i="82" s="1"/>
  <c r="AB30" i="82" s="1"/>
  <c r="C30" i="82" s="1"/>
  <c r="H30" i="82"/>
  <c r="I30" i="82" s="1"/>
  <c r="J30" i="82" s="1"/>
  <c r="Z34" i="82"/>
  <c r="AA34" i="82" s="1"/>
  <c r="AB34" i="82" s="1"/>
  <c r="AL34" i="82"/>
  <c r="AM34" i="82" s="1"/>
  <c r="AN34" i="82" s="1"/>
  <c r="Z38" i="82"/>
  <c r="AA38" i="82" s="1"/>
  <c r="AB38" i="82" s="1"/>
  <c r="AL38" i="82"/>
  <c r="AM38" i="82" s="1"/>
  <c r="AN38" i="82" s="1"/>
  <c r="Z19" i="82"/>
  <c r="AA19" i="82" s="1"/>
  <c r="AB19" i="82" s="1"/>
  <c r="Z21" i="82"/>
  <c r="AA21" i="82" s="1"/>
  <c r="AB21" i="82" s="1"/>
  <c r="AL24" i="82"/>
  <c r="AM24" i="82" s="1"/>
  <c r="AN24" i="82" s="1"/>
  <c r="H29" i="82"/>
  <c r="I29" i="82" s="1"/>
  <c r="J29" i="82" s="1"/>
  <c r="N30" i="82"/>
  <c r="O30" i="82" s="1"/>
  <c r="P30" i="82" s="1"/>
  <c r="N33" i="82"/>
  <c r="O33" i="82" s="1"/>
  <c r="P33" i="82" s="1"/>
  <c r="H34" i="82"/>
  <c r="I34" i="82" s="1"/>
  <c r="J34" i="82" s="1"/>
  <c r="C34" i="82" s="1"/>
  <c r="H38" i="82"/>
  <c r="I38" i="82" s="1"/>
  <c r="J38" i="82" s="1"/>
  <c r="C39" i="82"/>
  <c r="C37" i="82"/>
  <c r="C36" i="82"/>
  <c r="C35" i="82"/>
  <c r="C33" i="82"/>
  <c r="C31" i="82"/>
  <c r="C29" i="82"/>
  <c r="C27" i="82"/>
  <c r="AL26" i="82"/>
  <c r="AM26" i="82" s="1"/>
  <c r="AN26" i="82" s="1"/>
  <c r="Z26" i="82"/>
  <c r="AA26" i="82" s="1"/>
  <c r="AB26" i="82" s="1"/>
  <c r="AF26" i="82"/>
  <c r="AG26" i="82" s="1"/>
  <c r="AH26" i="82" s="1"/>
  <c r="N26" i="82"/>
  <c r="O26" i="82" s="1"/>
  <c r="P26" i="82" s="1"/>
  <c r="T26" i="82"/>
  <c r="U26" i="82" s="1"/>
  <c r="V26" i="82" s="1"/>
  <c r="T25" i="82"/>
  <c r="U25" i="82" s="1"/>
  <c r="V25" i="82" s="1"/>
  <c r="H25" i="82"/>
  <c r="I25" i="82" s="1"/>
  <c r="J25" i="82" s="1"/>
  <c r="AL25" i="82"/>
  <c r="AM25" i="82" s="1"/>
  <c r="AN25" i="82" s="1"/>
  <c r="N24" i="82"/>
  <c r="O24" i="82" s="1"/>
  <c r="P24" i="82" s="1"/>
  <c r="AF24" i="82"/>
  <c r="AG24" i="82" s="1"/>
  <c r="AH24" i="82" s="1"/>
  <c r="H24" i="82"/>
  <c r="I24" i="82" s="1"/>
  <c r="J24" i="82" s="1"/>
  <c r="Z24" i="82"/>
  <c r="AA24" i="82" s="1"/>
  <c r="AB24" i="82" s="1"/>
  <c r="Z23" i="82"/>
  <c r="AA23" i="82" s="1"/>
  <c r="AB23" i="82" s="1"/>
  <c r="AF23" i="82"/>
  <c r="AG23" i="82" s="1"/>
  <c r="AH23" i="82" s="1"/>
  <c r="AL23" i="82"/>
  <c r="AM23" i="82" s="1"/>
  <c r="AN23" i="82" s="1"/>
  <c r="T22" i="82"/>
  <c r="U22" i="82" s="1"/>
  <c r="V22" i="82" s="1"/>
  <c r="Z22" i="82"/>
  <c r="AA22" i="82" s="1"/>
  <c r="AB22" i="82" s="1"/>
  <c r="AF22" i="82"/>
  <c r="AG22" i="82" s="1"/>
  <c r="AH22" i="82" s="1"/>
  <c r="N22" i="82"/>
  <c r="O22" i="82" s="1"/>
  <c r="P22" i="82" s="1"/>
  <c r="AL21" i="82"/>
  <c r="AM21" i="82" s="1"/>
  <c r="AN21" i="82" s="1"/>
  <c r="T21" i="82"/>
  <c r="U21" i="82" s="1"/>
  <c r="V21" i="82" s="1"/>
  <c r="N21" i="82"/>
  <c r="O21" i="82" s="1"/>
  <c r="P21" i="82" s="1"/>
  <c r="Z20" i="82"/>
  <c r="AA20" i="82" s="1"/>
  <c r="AB20" i="82" s="1"/>
  <c r="N20" i="82"/>
  <c r="O20" i="82" s="1"/>
  <c r="P20" i="82" s="1"/>
  <c r="T20" i="82"/>
  <c r="U20" i="82" s="1"/>
  <c r="V20" i="82" s="1"/>
  <c r="AL20" i="82"/>
  <c r="AM20" i="82" s="1"/>
  <c r="AN20" i="82" s="1"/>
  <c r="AF19" i="82"/>
  <c r="AG19" i="82" s="1"/>
  <c r="AH19" i="82" s="1"/>
  <c r="AL19" i="82"/>
  <c r="AM19" i="82" s="1"/>
  <c r="AN19" i="82" s="1"/>
  <c r="N19" i="82"/>
  <c r="O19" i="82" s="1"/>
  <c r="P19" i="82" s="1"/>
  <c r="H19" i="82"/>
  <c r="I19" i="82" s="1"/>
  <c r="J19" i="82" s="1"/>
  <c r="H18" i="82"/>
  <c r="I18" i="82" s="1"/>
  <c r="J18" i="82" s="1"/>
  <c r="T18" i="82"/>
  <c r="U18" i="82" s="1"/>
  <c r="V18" i="82" s="1"/>
  <c r="Z18" i="82"/>
  <c r="AA18" i="82" s="1"/>
  <c r="AB18" i="82" s="1"/>
  <c r="N18" i="82"/>
  <c r="O18" i="82" s="1"/>
  <c r="P18" i="82" s="1"/>
  <c r="AF18" i="82"/>
  <c r="AG18" i="82" s="1"/>
  <c r="AH18" i="82" s="1"/>
  <c r="H17" i="82"/>
  <c r="I17" i="82" s="1"/>
  <c r="J17" i="82" s="1"/>
  <c r="AF17" i="82"/>
  <c r="AG17" i="82" s="1"/>
  <c r="AH17" i="82" s="1"/>
  <c r="Z17" i="82"/>
  <c r="AA17" i="82" s="1"/>
  <c r="AB17" i="82" s="1"/>
  <c r="N17" i="82"/>
  <c r="O17" i="82" s="1"/>
  <c r="P17" i="82" s="1"/>
  <c r="T37" i="93"/>
  <c r="U37" i="93" s="1"/>
  <c r="V37" i="93" s="1"/>
  <c r="Z37" i="93"/>
  <c r="AA37" i="93" s="1"/>
  <c r="AB37" i="93" s="1"/>
  <c r="H37" i="93"/>
  <c r="I37" i="93" s="1"/>
  <c r="J37" i="93" s="1"/>
  <c r="N37" i="93"/>
  <c r="O37" i="93" s="1"/>
  <c r="P37" i="93" s="1"/>
  <c r="T36" i="93"/>
  <c r="U36" i="93" s="1"/>
  <c r="V36" i="93" s="1"/>
  <c r="Z36" i="93"/>
  <c r="AA36" i="93" s="1"/>
  <c r="AB36" i="93" s="1"/>
  <c r="H36" i="93"/>
  <c r="I36" i="93" s="1"/>
  <c r="J36" i="93" s="1"/>
  <c r="N36" i="93"/>
  <c r="O36" i="93" s="1"/>
  <c r="P36" i="93" s="1"/>
  <c r="T35" i="93"/>
  <c r="U35" i="93" s="1"/>
  <c r="V35" i="93" s="1"/>
  <c r="Z35" i="93"/>
  <c r="AA35" i="93" s="1"/>
  <c r="AB35" i="93" s="1"/>
  <c r="H35" i="93"/>
  <c r="I35" i="93" s="1"/>
  <c r="J35" i="93" s="1"/>
  <c r="N35" i="93"/>
  <c r="O35" i="93" s="1"/>
  <c r="P35" i="93" s="1"/>
  <c r="T34" i="93"/>
  <c r="U34" i="93" s="1"/>
  <c r="V34" i="93" s="1"/>
  <c r="Z34" i="93"/>
  <c r="AA34" i="93" s="1"/>
  <c r="AB34" i="93" s="1"/>
  <c r="H34" i="93"/>
  <c r="I34" i="93" s="1"/>
  <c r="J34" i="93" s="1"/>
  <c r="N34" i="93"/>
  <c r="O34" i="93" s="1"/>
  <c r="P34" i="93" s="1"/>
  <c r="T33" i="93"/>
  <c r="U33" i="93" s="1"/>
  <c r="V33" i="93" s="1"/>
  <c r="Z33" i="93"/>
  <c r="AA33" i="93" s="1"/>
  <c r="AB33" i="93" s="1"/>
  <c r="H33" i="93"/>
  <c r="I33" i="93" s="1"/>
  <c r="J33" i="93" s="1"/>
  <c r="N33" i="93"/>
  <c r="O33" i="93" s="1"/>
  <c r="P33" i="93" s="1"/>
  <c r="T32" i="93"/>
  <c r="U32" i="93" s="1"/>
  <c r="V32" i="93" s="1"/>
  <c r="Z32" i="93"/>
  <c r="AA32" i="93" s="1"/>
  <c r="AB32" i="93" s="1"/>
  <c r="H32" i="93"/>
  <c r="I32" i="93" s="1"/>
  <c r="J32" i="93" s="1"/>
  <c r="N32" i="93"/>
  <c r="O32" i="93" s="1"/>
  <c r="P32" i="93" s="1"/>
  <c r="T31" i="93"/>
  <c r="U31" i="93" s="1"/>
  <c r="V31" i="93" s="1"/>
  <c r="Z31" i="93"/>
  <c r="AA31" i="93" s="1"/>
  <c r="AB31" i="93" s="1"/>
  <c r="H31" i="93"/>
  <c r="I31" i="93" s="1"/>
  <c r="J31" i="93" s="1"/>
  <c r="N31" i="93"/>
  <c r="O31" i="93" s="1"/>
  <c r="P31" i="93" s="1"/>
  <c r="T30" i="93"/>
  <c r="U30" i="93" s="1"/>
  <c r="V30" i="93" s="1"/>
  <c r="Z30" i="93"/>
  <c r="AA30" i="93" s="1"/>
  <c r="AB30" i="93" s="1"/>
  <c r="H30" i="93"/>
  <c r="I30" i="93" s="1"/>
  <c r="J30" i="93" s="1"/>
  <c r="N30" i="93"/>
  <c r="O30" i="93" s="1"/>
  <c r="P30" i="93" s="1"/>
  <c r="T29" i="93"/>
  <c r="U29" i="93" s="1"/>
  <c r="V29" i="93" s="1"/>
  <c r="Z29" i="93"/>
  <c r="AA29" i="93" s="1"/>
  <c r="AB29" i="93" s="1"/>
  <c r="H29" i="93"/>
  <c r="I29" i="93" s="1"/>
  <c r="J29" i="93" s="1"/>
  <c r="N29" i="93"/>
  <c r="O29" i="93" s="1"/>
  <c r="P29" i="93" s="1"/>
  <c r="T28" i="93"/>
  <c r="U28" i="93" s="1"/>
  <c r="V28" i="93" s="1"/>
  <c r="Z28" i="93"/>
  <c r="AA28" i="93" s="1"/>
  <c r="AB28" i="93" s="1"/>
  <c r="H28" i="93"/>
  <c r="I28" i="93" s="1"/>
  <c r="J28" i="93" s="1"/>
  <c r="N28" i="93"/>
  <c r="O28" i="93" s="1"/>
  <c r="P28" i="93" s="1"/>
  <c r="T27" i="93"/>
  <c r="U27" i="93" s="1"/>
  <c r="V27" i="93" s="1"/>
  <c r="Z27" i="93"/>
  <c r="AA27" i="93" s="1"/>
  <c r="AB27" i="93" s="1"/>
  <c r="H27" i="93"/>
  <c r="I27" i="93" s="1"/>
  <c r="J27" i="93" s="1"/>
  <c r="N27" i="93"/>
  <c r="O27" i="93" s="1"/>
  <c r="P27" i="93" s="1"/>
  <c r="T26" i="93"/>
  <c r="U26" i="93" s="1"/>
  <c r="V26" i="93" s="1"/>
  <c r="Z26" i="93"/>
  <c r="AA26" i="93" s="1"/>
  <c r="AB26" i="93" s="1"/>
  <c r="H26" i="93"/>
  <c r="I26" i="93" s="1"/>
  <c r="J26" i="93" s="1"/>
  <c r="N26" i="93"/>
  <c r="O26" i="93" s="1"/>
  <c r="P26" i="93" s="1"/>
  <c r="T25" i="93"/>
  <c r="U25" i="93" s="1"/>
  <c r="V25" i="93" s="1"/>
  <c r="Z25" i="93"/>
  <c r="AA25" i="93" s="1"/>
  <c r="AB25" i="93" s="1"/>
  <c r="H25" i="93"/>
  <c r="I25" i="93" s="1"/>
  <c r="J25" i="93" s="1"/>
  <c r="N25" i="93"/>
  <c r="O25" i="93" s="1"/>
  <c r="P25" i="93" s="1"/>
  <c r="T24" i="93"/>
  <c r="U24" i="93" s="1"/>
  <c r="V24" i="93" s="1"/>
  <c r="Z24" i="93"/>
  <c r="AA24" i="93" s="1"/>
  <c r="AB24" i="93" s="1"/>
  <c r="H24" i="93"/>
  <c r="I24" i="93" s="1"/>
  <c r="J24" i="93" s="1"/>
  <c r="N24" i="93"/>
  <c r="O24" i="93" s="1"/>
  <c r="P24" i="93" s="1"/>
  <c r="T23" i="93"/>
  <c r="U23" i="93" s="1"/>
  <c r="V23" i="93" s="1"/>
  <c r="Z23" i="93"/>
  <c r="AA23" i="93" s="1"/>
  <c r="AB23" i="93" s="1"/>
  <c r="H23" i="93"/>
  <c r="I23" i="93" s="1"/>
  <c r="J23" i="93" s="1"/>
  <c r="N23" i="93"/>
  <c r="O23" i="93" s="1"/>
  <c r="P23" i="93" s="1"/>
  <c r="T22" i="93"/>
  <c r="U22" i="93" s="1"/>
  <c r="V22" i="93" s="1"/>
  <c r="Z22" i="93"/>
  <c r="AA22" i="93" s="1"/>
  <c r="AB22" i="93" s="1"/>
  <c r="H22" i="93"/>
  <c r="I22" i="93" s="1"/>
  <c r="J22" i="93" s="1"/>
  <c r="N22" i="93"/>
  <c r="O22" i="93" s="1"/>
  <c r="P22" i="93" s="1"/>
  <c r="T21" i="93"/>
  <c r="U21" i="93" s="1"/>
  <c r="V21" i="93" s="1"/>
  <c r="Z21" i="93"/>
  <c r="AA21" i="93" s="1"/>
  <c r="AB21" i="93" s="1"/>
  <c r="H21" i="93"/>
  <c r="I21" i="93" s="1"/>
  <c r="J21" i="93" s="1"/>
  <c r="N21" i="93"/>
  <c r="O21" i="93" s="1"/>
  <c r="P21" i="93" s="1"/>
  <c r="T20" i="93"/>
  <c r="U20" i="93" s="1"/>
  <c r="V20" i="93" s="1"/>
  <c r="Z20" i="93"/>
  <c r="AA20" i="93" s="1"/>
  <c r="AB20" i="93" s="1"/>
  <c r="H20" i="93"/>
  <c r="I20" i="93" s="1"/>
  <c r="J20" i="93" s="1"/>
  <c r="N20" i="93"/>
  <c r="O20" i="93" s="1"/>
  <c r="P20" i="93" s="1"/>
  <c r="T19" i="93"/>
  <c r="U19" i="93" s="1"/>
  <c r="V19" i="93" s="1"/>
  <c r="Z19" i="93"/>
  <c r="AA19" i="93" s="1"/>
  <c r="AB19" i="93" s="1"/>
  <c r="H19" i="93"/>
  <c r="I19" i="93" s="1"/>
  <c r="J19" i="93" s="1"/>
  <c r="N19" i="93"/>
  <c r="O19" i="93" s="1"/>
  <c r="P19" i="93" s="1"/>
  <c r="T18" i="93"/>
  <c r="U18" i="93" s="1"/>
  <c r="V18" i="93" s="1"/>
  <c r="Z18" i="93"/>
  <c r="AA18" i="93" s="1"/>
  <c r="AB18" i="93" s="1"/>
  <c r="H18" i="93"/>
  <c r="I18" i="93" s="1"/>
  <c r="J18" i="93" s="1"/>
  <c r="N18" i="93"/>
  <c r="O18" i="93" s="1"/>
  <c r="P18" i="93" s="1"/>
  <c r="H17" i="93"/>
  <c r="I17" i="93" s="1"/>
  <c r="J17" i="93" s="1"/>
  <c r="T17" i="93"/>
  <c r="U17" i="93" s="1"/>
  <c r="V17" i="93" s="1"/>
  <c r="T16" i="93"/>
  <c r="U16" i="93" s="1"/>
  <c r="V16" i="93" s="1"/>
  <c r="Z16" i="93"/>
  <c r="AA16" i="93" s="1"/>
  <c r="AB16" i="93" s="1"/>
  <c r="H16" i="93"/>
  <c r="I16" i="93" s="1"/>
  <c r="J16" i="93" s="1"/>
  <c r="N16" i="93"/>
  <c r="O16" i="93" s="1"/>
  <c r="P16" i="93" s="1"/>
  <c r="T15" i="93"/>
  <c r="U15" i="93" s="1"/>
  <c r="V15" i="93" s="1"/>
  <c r="Z15" i="93"/>
  <c r="AA15" i="93" s="1"/>
  <c r="AB15" i="93" s="1"/>
  <c r="H15" i="93"/>
  <c r="I15" i="93" s="1"/>
  <c r="J15" i="93" s="1"/>
  <c r="N15" i="93"/>
  <c r="O15" i="93" s="1"/>
  <c r="P15" i="93" s="1"/>
  <c r="H39" i="92"/>
  <c r="I39" i="92" s="1"/>
  <c r="J39" i="92" s="1"/>
  <c r="Z39" i="92"/>
  <c r="AA39" i="92" s="1"/>
  <c r="AB39" i="92" s="1"/>
  <c r="H38" i="92"/>
  <c r="I38" i="92" s="1"/>
  <c r="J38" i="92" s="1"/>
  <c r="Z38" i="92"/>
  <c r="AA38" i="92" s="1"/>
  <c r="AB38" i="92" s="1"/>
  <c r="Z37" i="92"/>
  <c r="AA37" i="92" s="1"/>
  <c r="AB37" i="92" s="1"/>
  <c r="AL37" i="92"/>
  <c r="AM37" i="92" s="1"/>
  <c r="AN37" i="92" s="1"/>
  <c r="H37" i="92"/>
  <c r="I37" i="92" s="1"/>
  <c r="J37" i="92" s="1"/>
  <c r="N37" i="92"/>
  <c r="O37" i="92" s="1"/>
  <c r="P37" i="92" s="1"/>
  <c r="Z36" i="92"/>
  <c r="AA36" i="92" s="1"/>
  <c r="AB36" i="92" s="1"/>
  <c r="AL36" i="92"/>
  <c r="AM36" i="92" s="1"/>
  <c r="AN36" i="92" s="1"/>
  <c r="H36" i="92"/>
  <c r="I36" i="92" s="1"/>
  <c r="J36" i="92" s="1"/>
  <c r="N36" i="92"/>
  <c r="O36" i="92" s="1"/>
  <c r="P36" i="92" s="1"/>
  <c r="H35" i="92"/>
  <c r="I35" i="92" s="1"/>
  <c r="J35" i="92" s="1"/>
  <c r="Z35" i="92"/>
  <c r="AA35" i="92" s="1"/>
  <c r="AB35" i="92" s="1"/>
  <c r="Z34" i="92"/>
  <c r="AA34" i="92" s="1"/>
  <c r="AB34" i="92" s="1"/>
  <c r="AL34" i="92"/>
  <c r="AM34" i="92" s="1"/>
  <c r="AN34" i="92" s="1"/>
  <c r="H34" i="92"/>
  <c r="I34" i="92" s="1"/>
  <c r="J34" i="92" s="1"/>
  <c r="N34" i="92"/>
  <c r="O34" i="92" s="1"/>
  <c r="P34" i="92" s="1"/>
  <c r="H33" i="92"/>
  <c r="I33" i="92" s="1"/>
  <c r="J33" i="92" s="1"/>
  <c r="Z33" i="92"/>
  <c r="AA33" i="92" s="1"/>
  <c r="AB33" i="92" s="1"/>
  <c r="H32" i="92"/>
  <c r="I32" i="92" s="1"/>
  <c r="J32" i="92" s="1"/>
  <c r="Z32" i="92"/>
  <c r="AA32" i="92" s="1"/>
  <c r="AB32" i="92" s="1"/>
  <c r="H31" i="92"/>
  <c r="I31" i="92" s="1"/>
  <c r="J31" i="92" s="1"/>
  <c r="Z31" i="92"/>
  <c r="AA31" i="92" s="1"/>
  <c r="AB31" i="92" s="1"/>
  <c r="H30" i="92"/>
  <c r="I30" i="92" s="1"/>
  <c r="J30" i="92" s="1"/>
  <c r="Z30" i="92"/>
  <c r="AA30" i="92" s="1"/>
  <c r="AB30" i="92" s="1"/>
  <c r="Z29" i="92"/>
  <c r="AA29" i="92" s="1"/>
  <c r="AB29" i="92" s="1"/>
  <c r="AL29" i="92"/>
  <c r="AM29" i="92" s="1"/>
  <c r="AN29" i="92" s="1"/>
  <c r="H29" i="92"/>
  <c r="I29" i="92" s="1"/>
  <c r="J29" i="92" s="1"/>
  <c r="N29" i="92"/>
  <c r="O29" i="92" s="1"/>
  <c r="P29" i="92" s="1"/>
  <c r="Z28" i="92"/>
  <c r="AA28" i="92" s="1"/>
  <c r="AB28" i="92" s="1"/>
  <c r="AL28" i="92"/>
  <c r="AM28" i="92" s="1"/>
  <c r="AN28" i="92" s="1"/>
  <c r="H28" i="92"/>
  <c r="I28" i="92" s="1"/>
  <c r="J28" i="92" s="1"/>
  <c r="N28" i="92"/>
  <c r="O28" i="92" s="1"/>
  <c r="P28" i="92" s="1"/>
  <c r="Z27" i="92"/>
  <c r="AA27" i="92" s="1"/>
  <c r="AB27" i="92" s="1"/>
  <c r="AL27" i="92"/>
  <c r="AM27" i="92" s="1"/>
  <c r="AN27" i="92" s="1"/>
  <c r="H27" i="92"/>
  <c r="I27" i="92" s="1"/>
  <c r="J27" i="92" s="1"/>
  <c r="N27" i="92"/>
  <c r="O27" i="92" s="1"/>
  <c r="P27" i="92" s="1"/>
  <c r="Z26" i="92"/>
  <c r="AA26" i="92" s="1"/>
  <c r="AB26" i="92" s="1"/>
  <c r="AL26" i="92"/>
  <c r="AM26" i="92" s="1"/>
  <c r="AN26" i="92" s="1"/>
  <c r="H26" i="92"/>
  <c r="I26" i="92" s="1"/>
  <c r="J26" i="92" s="1"/>
  <c r="N26" i="92"/>
  <c r="O26" i="92" s="1"/>
  <c r="P26" i="92" s="1"/>
  <c r="H25" i="92"/>
  <c r="I25" i="92" s="1"/>
  <c r="J25" i="92" s="1"/>
  <c r="Z25" i="92"/>
  <c r="AA25" i="92" s="1"/>
  <c r="AB25" i="92" s="1"/>
  <c r="H24" i="92"/>
  <c r="I24" i="92" s="1"/>
  <c r="J24" i="92" s="1"/>
  <c r="Z24" i="92"/>
  <c r="AA24" i="92" s="1"/>
  <c r="AB24" i="92" s="1"/>
  <c r="H23" i="92"/>
  <c r="I23" i="92" s="1"/>
  <c r="J23" i="92" s="1"/>
  <c r="Z23" i="92"/>
  <c r="AA23" i="92" s="1"/>
  <c r="AB23" i="92" s="1"/>
  <c r="Z22" i="92"/>
  <c r="AA22" i="92" s="1"/>
  <c r="AB22" i="92" s="1"/>
  <c r="AL22" i="92"/>
  <c r="AM22" i="92" s="1"/>
  <c r="AN22" i="92" s="1"/>
  <c r="H22" i="92"/>
  <c r="I22" i="92" s="1"/>
  <c r="J22" i="92" s="1"/>
  <c r="N22" i="92"/>
  <c r="O22" i="92" s="1"/>
  <c r="P22" i="92" s="1"/>
  <c r="Z21" i="92"/>
  <c r="AA21" i="92" s="1"/>
  <c r="AB21" i="92" s="1"/>
  <c r="AL21" i="92"/>
  <c r="AM21" i="92" s="1"/>
  <c r="AN21" i="92" s="1"/>
  <c r="H21" i="92"/>
  <c r="I21" i="92" s="1"/>
  <c r="J21" i="92" s="1"/>
  <c r="N21" i="92"/>
  <c r="O21" i="92" s="1"/>
  <c r="P21" i="92" s="1"/>
  <c r="H20" i="92"/>
  <c r="I20" i="92" s="1"/>
  <c r="J20" i="92" s="1"/>
  <c r="Z20" i="92"/>
  <c r="AA20" i="92" s="1"/>
  <c r="AB20" i="92" s="1"/>
  <c r="H19" i="92"/>
  <c r="I19" i="92" s="1"/>
  <c r="J19" i="92" s="1"/>
  <c r="Z19" i="92"/>
  <c r="AA19" i="92" s="1"/>
  <c r="AB19" i="92" s="1"/>
  <c r="Z18" i="92"/>
  <c r="AA18" i="92" s="1"/>
  <c r="AB18" i="92" s="1"/>
  <c r="AL18" i="92"/>
  <c r="AM18" i="92" s="1"/>
  <c r="AN18" i="92" s="1"/>
  <c r="H18" i="92"/>
  <c r="I18" i="92" s="1"/>
  <c r="J18" i="92" s="1"/>
  <c r="N18" i="92"/>
  <c r="O18" i="92" s="1"/>
  <c r="P18" i="92" s="1"/>
  <c r="Z17" i="92"/>
  <c r="AA17" i="92" s="1"/>
  <c r="AB17" i="92" s="1"/>
  <c r="AF17" i="92"/>
  <c r="AG17" i="92" s="1"/>
  <c r="AH17" i="92" s="1"/>
  <c r="H17" i="92"/>
  <c r="I17" i="92" s="1"/>
  <c r="J17" i="92" s="1"/>
  <c r="T17" i="92"/>
  <c r="U17" i="92" s="1"/>
  <c r="V17" i="92" s="1"/>
  <c r="H37" i="91"/>
  <c r="I37" i="91" s="1"/>
  <c r="J37" i="91" s="1"/>
  <c r="AF37" i="91"/>
  <c r="AG37" i="91" s="1"/>
  <c r="AH37" i="91" s="1"/>
  <c r="T36" i="91"/>
  <c r="U36" i="91" s="1"/>
  <c r="V36" i="91" s="1"/>
  <c r="AF36" i="91"/>
  <c r="AG36" i="91" s="1"/>
  <c r="AH36" i="91" s="1"/>
  <c r="H36" i="91"/>
  <c r="I36" i="91" s="1"/>
  <c r="J36" i="91" s="1"/>
  <c r="T35" i="91"/>
  <c r="U35" i="91" s="1"/>
  <c r="V35" i="91" s="1"/>
  <c r="AF35" i="91"/>
  <c r="AG35" i="91" s="1"/>
  <c r="AH35" i="91" s="1"/>
  <c r="H35" i="91"/>
  <c r="I35" i="91" s="1"/>
  <c r="J35" i="91" s="1"/>
  <c r="N35" i="91"/>
  <c r="O35" i="91" s="1"/>
  <c r="P35" i="91" s="1"/>
  <c r="T34" i="91"/>
  <c r="U34" i="91" s="1"/>
  <c r="V34" i="91" s="1"/>
  <c r="AF34" i="91"/>
  <c r="AG34" i="91" s="1"/>
  <c r="AH34" i="91" s="1"/>
  <c r="N34" i="91"/>
  <c r="O34" i="91" s="1"/>
  <c r="P34" i="91" s="1"/>
  <c r="H34" i="91"/>
  <c r="I34" i="91" s="1"/>
  <c r="J34" i="91" s="1"/>
  <c r="H33" i="91"/>
  <c r="I33" i="91" s="1"/>
  <c r="J33" i="91" s="1"/>
  <c r="N33" i="91"/>
  <c r="O33" i="91" s="1"/>
  <c r="P33" i="91" s="1"/>
  <c r="T33" i="91"/>
  <c r="U33" i="91" s="1"/>
  <c r="V33" i="91" s="1"/>
  <c r="T32" i="91"/>
  <c r="U32" i="91" s="1"/>
  <c r="V32" i="91" s="1"/>
  <c r="AF32" i="91"/>
  <c r="AG32" i="91" s="1"/>
  <c r="AH32" i="91" s="1"/>
  <c r="H32" i="91"/>
  <c r="I32" i="91" s="1"/>
  <c r="J32" i="91" s="1"/>
  <c r="N32" i="91"/>
  <c r="O32" i="91" s="1"/>
  <c r="P32" i="91" s="1"/>
  <c r="H31" i="91"/>
  <c r="I31" i="91" s="1"/>
  <c r="J31" i="91" s="1"/>
  <c r="AF31" i="91"/>
  <c r="AG31" i="91" s="1"/>
  <c r="AH31" i="91" s="1"/>
  <c r="H30" i="91"/>
  <c r="I30" i="91" s="1"/>
  <c r="J30" i="91" s="1"/>
  <c r="AF30" i="91"/>
  <c r="AG30" i="91" s="1"/>
  <c r="AH30" i="91" s="1"/>
  <c r="T29" i="91"/>
  <c r="U29" i="91" s="1"/>
  <c r="V29" i="91" s="1"/>
  <c r="AF29" i="91"/>
  <c r="AG29" i="91" s="1"/>
  <c r="AH29" i="91" s="1"/>
  <c r="H29" i="91"/>
  <c r="I29" i="91" s="1"/>
  <c r="J29" i="91" s="1"/>
  <c r="N29" i="91"/>
  <c r="O29" i="91" s="1"/>
  <c r="P29" i="91" s="1"/>
  <c r="N28" i="91"/>
  <c r="O28" i="91" s="1"/>
  <c r="P28" i="91" s="1"/>
  <c r="AF28" i="91"/>
  <c r="AG28" i="91" s="1"/>
  <c r="AH28" i="91" s="1"/>
  <c r="H28" i="91"/>
  <c r="I28" i="91" s="1"/>
  <c r="J28" i="91" s="1"/>
  <c r="T28" i="91"/>
  <c r="U28" i="91" s="1"/>
  <c r="V28" i="91" s="1"/>
  <c r="H27" i="91"/>
  <c r="I27" i="91" s="1"/>
  <c r="J27" i="91" s="1"/>
  <c r="N27" i="91"/>
  <c r="O27" i="91" s="1"/>
  <c r="P27" i="91" s="1"/>
  <c r="T27" i="91"/>
  <c r="U27" i="91" s="1"/>
  <c r="V27" i="91" s="1"/>
  <c r="T26" i="91"/>
  <c r="U26" i="91" s="1"/>
  <c r="V26" i="91" s="1"/>
  <c r="AF26" i="91"/>
  <c r="AG26" i="91" s="1"/>
  <c r="AH26" i="91" s="1"/>
  <c r="H26" i="91"/>
  <c r="I26" i="91" s="1"/>
  <c r="J26" i="91" s="1"/>
  <c r="N26" i="91"/>
  <c r="O26" i="91" s="1"/>
  <c r="P26" i="91" s="1"/>
  <c r="H25" i="91"/>
  <c r="I25" i="91" s="1"/>
  <c r="J25" i="91" s="1"/>
  <c r="T25" i="91"/>
  <c r="U25" i="91" s="1"/>
  <c r="V25" i="91" s="1"/>
  <c r="N25" i="91"/>
  <c r="O25" i="91" s="1"/>
  <c r="P25" i="91" s="1"/>
  <c r="T24" i="91"/>
  <c r="U24" i="91" s="1"/>
  <c r="V24" i="91" s="1"/>
  <c r="Z24" i="91"/>
  <c r="AA24" i="91" s="1"/>
  <c r="AB24" i="91" s="1"/>
  <c r="H24" i="91"/>
  <c r="I24" i="91" s="1"/>
  <c r="J24" i="91" s="1"/>
  <c r="N24" i="91"/>
  <c r="O24" i="91" s="1"/>
  <c r="P24" i="91" s="1"/>
  <c r="T23" i="91"/>
  <c r="U23" i="91" s="1"/>
  <c r="V23" i="91" s="1"/>
  <c r="AF23" i="91"/>
  <c r="AG23" i="91" s="1"/>
  <c r="AH23" i="91" s="1"/>
  <c r="H23" i="91"/>
  <c r="I23" i="91" s="1"/>
  <c r="J23" i="91" s="1"/>
  <c r="N23" i="91"/>
  <c r="O23" i="91" s="1"/>
  <c r="P23" i="91" s="1"/>
  <c r="H22" i="91"/>
  <c r="I22" i="91" s="1"/>
  <c r="J22" i="91" s="1"/>
  <c r="N22" i="91"/>
  <c r="O22" i="91" s="1"/>
  <c r="P22" i="91" s="1"/>
  <c r="N21" i="91"/>
  <c r="O21" i="91" s="1"/>
  <c r="P21" i="91" s="1"/>
  <c r="H21" i="91"/>
  <c r="I21" i="91" s="1"/>
  <c r="J21" i="91" s="1"/>
  <c r="T21" i="91"/>
  <c r="U21" i="91" s="1"/>
  <c r="V21" i="91" s="1"/>
  <c r="T20" i="91"/>
  <c r="U20" i="91" s="1"/>
  <c r="V20" i="91" s="1"/>
  <c r="AF20" i="91"/>
  <c r="AG20" i="91" s="1"/>
  <c r="AH20" i="91" s="1"/>
  <c r="H20" i="91"/>
  <c r="I20" i="91" s="1"/>
  <c r="J20" i="91" s="1"/>
  <c r="N20" i="91"/>
  <c r="O20" i="91" s="1"/>
  <c r="P20" i="91" s="1"/>
  <c r="H19" i="91"/>
  <c r="I19" i="91" s="1"/>
  <c r="J19" i="91" s="1"/>
  <c r="AF19" i="91"/>
  <c r="AG19" i="91" s="1"/>
  <c r="AH19" i="91" s="1"/>
  <c r="T18" i="91"/>
  <c r="U18" i="91" s="1"/>
  <c r="V18" i="91" s="1"/>
  <c r="Z18" i="91"/>
  <c r="AA18" i="91" s="1"/>
  <c r="AB18" i="91" s="1"/>
  <c r="H18" i="91"/>
  <c r="I18" i="91" s="1"/>
  <c r="J18" i="91" s="1"/>
  <c r="N18" i="91"/>
  <c r="O18" i="91" s="1"/>
  <c r="P18" i="91" s="1"/>
  <c r="T17" i="91"/>
  <c r="U17" i="91" s="1"/>
  <c r="V17" i="91" s="1"/>
  <c r="AF17" i="91"/>
  <c r="AG17" i="91" s="1"/>
  <c r="AH17" i="91" s="1"/>
  <c r="H17" i="91"/>
  <c r="I17" i="91" s="1"/>
  <c r="J17" i="91" s="1"/>
  <c r="N17" i="91"/>
  <c r="O17" i="91" s="1"/>
  <c r="P17" i="91" s="1"/>
  <c r="H16" i="91"/>
  <c r="I16" i="91" s="1"/>
  <c r="J16" i="91" s="1"/>
  <c r="Z16" i="91"/>
  <c r="AA16" i="91" s="1"/>
  <c r="AB16" i="91" s="1"/>
  <c r="H16" i="90"/>
  <c r="I16" i="90" s="1"/>
  <c r="J16" i="90" s="1"/>
  <c r="N16" i="90"/>
  <c r="O16" i="90" s="1"/>
  <c r="P16" i="90" s="1"/>
  <c r="H38" i="90"/>
  <c r="I38" i="90" s="1"/>
  <c r="J38" i="90" s="1"/>
  <c r="AF38" i="90"/>
  <c r="AG38" i="90" s="1"/>
  <c r="AH38" i="90" s="1"/>
  <c r="N38" i="90"/>
  <c r="O38" i="90" s="1"/>
  <c r="P38" i="90" s="1"/>
  <c r="H37" i="90"/>
  <c r="I37" i="90" s="1"/>
  <c r="J37" i="90" s="1"/>
  <c r="N37" i="90"/>
  <c r="O37" i="90" s="1"/>
  <c r="P37" i="90" s="1"/>
  <c r="N36" i="90"/>
  <c r="O36" i="90" s="1"/>
  <c r="P36" i="90" s="1"/>
  <c r="AF36" i="90"/>
  <c r="AG36" i="90" s="1"/>
  <c r="AH36" i="90" s="1"/>
  <c r="Z35" i="90"/>
  <c r="AA35" i="90" s="1"/>
  <c r="AB35" i="90" s="1"/>
  <c r="AF35" i="90"/>
  <c r="AG35" i="90" s="1"/>
  <c r="AH35" i="90" s="1"/>
  <c r="H35" i="90"/>
  <c r="I35" i="90" s="1"/>
  <c r="J35" i="90" s="1"/>
  <c r="N35" i="90"/>
  <c r="O35" i="90" s="1"/>
  <c r="P35" i="90" s="1"/>
  <c r="T35" i="90"/>
  <c r="U35" i="90" s="1"/>
  <c r="V35" i="90" s="1"/>
  <c r="H34" i="90"/>
  <c r="I34" i="90" s="1"/>
  <c r="J34" i="90" s="1"/>
  <c r="AF34" i="90"/>
  <c r="AG34" i="90" s="1"/>
  <c r="AH34" i="90" s="1"/>
  <c r="H33" i="90"/>
  <c r="I33" i="90" s="1"/>
  <c r="J33" i="90" s="1"/>
  <c r="N33" i="90"/>
  <c r="O33" i="90" s="1"/>
  <c r="P33" i="90" s="1"/>
  <c r="H32" i="90"/>
  <c r="I32" i="90" s="1"/>
  <c r="J32" i="90" s="1"/>
  <c r="AF32" i="90"/>
  <c r="AG32" i="90" s="1"/>
  <c r="AH32" i="90" s="1"/>
  <c r="N32" i="90"/>
  <c r="O32" i="90" s="1"/>
  <c r="P32" i="90" s="1"/>
  <c r="H31" i="90"/>
  <c r="I31" i="90" s="1"/>
  <c r="J31" i="90" s="1"/>
  <c r="N31" i="90"/>
  <c r="O31" i="90" s="1"/>
  <c r="P31" i="90" s="1"/>
  <c r="H30" i="90"/>
  <c r="I30" i="90" s="1"/>
  <c r="J30" i="90" s="1"/>
  <c r="AF30" i="90"/>
  <c r="AG30" i="90" s="1"/>
  <c r="AH30" i="90" s="1"/>
  <c r="N30" i="90"/>
  <c r="O30" i="90" s="1"/>
  <c r="P30" i="90" s="1"/>
  <c r="H29" i="90"/>
  <c r="I29" i="90" s="1"/>
  <c r="J29" i="90" s="1"/>
  <c r="N29" i="90"/>
  <c r="O29" i="90" s="1"/>
  <c r="P29" i="90" s="1"/>
  <c r="N28" i="90"/>
  <c r="O28" i="90" s="1"/>
  <c r="P28" i="90" s="1"/>
  <c r="Z28" i="90"/>
  <c r="AA28" i="90" s="1"/>
  <c r="AB28" i="90" s="1"/>
  <c r="H28" i="90"/>
  <c r="I28" i="90" s="1"/>
  <c r="J28" i="90" s="1"/>
  <c r="T28" i="90"/>
  <c r="U28" i="90" s="1"/>
  <c r="V28" i="90" s="1"/>
  <c r="Z27" i="90"/>
  <c r="AA27" i="90" s="1"/>
  <c r="AB27" i="90" s="1"/>
  <c r="AF27" i="90"/>
  <c r="AG27" i="90" s="1"/>
  <c r="AH27" i="90" s="1"/>
  <c r="H27" i="90"/>
  <c r="I27" i="90" s="1"/>
  <c r="J27" i="90" s="1"/>
  <c r="T27" i="90"/>
  <c r="U27" i="90" s="1"/>
  <c r="V27" i="90" s="1"/>
  <c r="N26" i="90"/>
  <c r="O26" i="90" s="1"/>
  <c r="P26" i="90" s="1"/>
  <c r="H26" i="90"/>
  <c r="I26" i="90" s="1"/>
  <c r="J26" i="90" s="1"/>
  <c r="T26" i="90"/>
  <c r="U26" i="90" s="1"/>
  <c r="V26" i="90" s="1"/>
  <c r="H25" i="90"/>
  <c r="I25" i="90" s="1"/>
  <c r="J25" i="90" s="1"/>
  <c r="N25" i="90"/>
  <c r="O25" i="90" s="1"/>
  <c r="P25" i="90" s="1"/>
  <c r="H24" i="90"/>
  <c r="I24" i="90" s="1"/>
  <c r="J24" i="90" s="1"/>
  <c r="C24" i="90" s="1"/>
  <c r="AF24" i="90"/>
  <c r="AG24" i="90" s="1"/>
  <c r="AH24" i="90" s="1"/>
  <c r="H23" i="90"/>
  <c r="I23" i="90" s="1"/>
  <c r="J23" i="90" s="1"/>
  <c r="N23" i="90"/>
  <c r="O23" i="90" s="1"/>
  <c r="P23" i="90" s="1"/>
  <c r="H22" i="90"/>
  <c r="I22" i="90" s="1"/>
  <c r="J22" i="90" s="1"/>
  <c r="AF22" i="90"/>
  <c r="AG22" i="90" s="1"/>
  <c r="AH22" i="90" s="1"/>
  <c r="N22" i="90"/>
  <c r="O22" i="90" s="1"/>
  <c r="P22" i="90" s="1"/>
  <c r="N21" i="90"/>
  <c r="O21" i="90" s="1"/>
  <c r="P21" i="90" s="1"/>
  <c r="AF21" i="90"/>
  <c r="AG21" i="90" s="1"/>
  <c r="AH21" i="90" s="1"/>
  <c r="H21" i="90"/>
  <c r="I21" i="90" s="1"/>
  <c r="J21" i="90" s="1"/>
  <c r="T21" i="90"/>
  <c r="U21" i="90" s="1"/>
  <c r="V21" i="90" s="1"/>
  <c r="N20" i="90"/>
  <c r="O20" i="90" s="1"/>
  <c r="P20" i="90" s="1"/>
  <c r="AF20" i="90"/>
  <c r="AG20" i="90" s="1"/>
  <c r="AH20" i="90" s="1"/>
  <c r="H19" i="90"/>
  <c r="I19" i="90" s="1"/>
  <c r="J19" i="90" s="1"/>
  <c r="N19" i="90"/>
  <c r="O19" i="90" s="1"/>
  <c r="P19" i="90" s="1"/>
  <c r="H18" i="90"/>
  <c r="I18" i="90" s="1"/>
  <c r="J18" i="90" s="1"/>
  <c r="AF18" i="90"/>
  <c r="AG18" i="90" s="1"/>
  <c r="AH18" i="90" s="1"/>
  <c r="H17" i="90"/>
  <c r="I17" i="90" s="1"/>
  <c r="J17" i="90" s="1"/>
  <c r="N17" i="90"/>
  <c r="O17" i="90" s="1"/>
  <c r="P17" i="90" s="1"/>
  <c r="T17" i="90"/>
  <c r="U17" i="90" s="1"/>
  <c r="V17" i="90" s="1"/>
  <c r="C16" i="90"/>
  <c r="N26" i="94"/>
  <c r="O26" i="94" s="1"/>
  <c r="P26" i="94" s="1"/>
  <c r="H26" i="94"/>
  <c r="I26" i="94" s="1"/>
  <c r="J26" i="94" s="1"/>
  <c r="N23" i="94"/>
  <c r="O23" i="94" s="1"/>
  <c r="P23" i="94" s="1"/>
  <c r="H23" i="94"/>
  <c r="I23" i="94" s="1"/>
  <c r="J23" i="94" s="1"/>
  <c r="N15" i="94"/>
  <c r="O15" i="94" s="1"/>
  <c r="P15" i="94" s="1"/>
  <c r="H15" i="94"/>
  <c r="I15" i="94" s="1"/>
  <c r="J15" i="94" s="1"/>
  <c r="N40" i="88"/>
  <c r="O40" i="88" s="1"/>
  <c r="P40" i="88" s="1"/>
  <c r="AL40" i="88"/>
  <c r="AM40" i="88" s="1"/>
  <c r="AN40" i="88" s="1"/>
  <c r="G40" i="88"/>
  <c r="H40" i="88"/>
  <c r="I40" i="88" s="1"/>
  <c r="J40" i="88" s="1"/>
  <c r="H39" i="88"/>
  <c r="I39" i="88" s="1"/>
  <c r="J39" i="88" s="1"/>
  <c r="AL39" i="88"/>
  <c r="AM39" i="88" s="1"/>
  <c r="AN39" i="88" s="1"/>
  <c r="G39" i="88"/>
  <c r="Z39" i="88"/>
  <c r="AA39" i="88" s="1"/>
  <c r="AB39" i="88" s="1"/>
  <c r="N39" i="88"/>
  <c r="O39" i="88" s="1"/>
  <c r="P39" i="88" s="1"/>
  <c r="T39" i="88"/>
  <c r="U39" i="88" s="1"/>
  <c r="V39" i="88" s="1"/>
  <c r="G38" i="88"/>
  <c r="AL38" i="88"/>
  <c r="AM38" i="88" s="1"/>
  <c r="AN38" i="88" s="1"/>
  <c r="T38" i="88"/>
  <c r="U38" i="88" s="1"/>
  <c r="V38" i="88" s="1"/>
  <c r="Z38" i="88"/>
  <c r="AA38" i="88" s="1"/>
  <c r="AB38" i="88" s="1"/>
  <c r="N38" i="88"/>
  <c r="O38" i="88" s="1"/>
  <c r="P38" i="88" s="1"/>
  <c r="H38" i="88"/>
  <c r="I38" i="88" s="1"/>
  <c r="J38" i="88" s="1"/>
  <c r="Z37" i="88"/>
  <c r="AA37" i="88" s="1"/>
  <c r="AB37" i="88" s="1"/>
  <c r="AL37" i="88"/>
  <c r="AM37" i="88" s="1"/>
  <c r="AN37" i="88" s="1"/>
  <c r="H37" i="88"/>
  <c r="I37" i="88" s="1"/>
  <c r="J37" i="88" s="1"/>
  <c r="G37" i="88"/>
  <c r="N37" i="88"/>
  <c r="O37" i="88" s="1"/>
  <c r="P37" i="88" s="1"/>
  <c r="T37" i="88"/>
  <c r="U37" i="88" s="1"/>
  <c r="V37" i="88" s="1"/>
  <c r="G36" i="88"/>
  <c r="AL36" i="88"/>
  <c r="AM36" i="88" s="1"/>
  <c r="AN36" i="88" s="1"/>
  <c r="T36" i="88"/>
  <c r="U36" i="88" s="1"/>
  <c r="V36" i="88" s="1"/>
  <c r="Z36" i="88"/>
  <c r="AA36" i="88" s="1"/>
  <c r="AB36" i="88" s="1"/>
  <c r="N36" i="88"/>
  <c r="O36" i="88" s="1"/>
  <c r="P36" i="88" s="1"/>
  <c r="H36" i="88"/>
  <c r="I36" i="88" s="1"/>
  <c r="J36" i="88" s="1"/>
  <c r="G35" i="88"/>
  <c r="AL35" i="88"/>
  <c r="AM35" i="88" s="1"/>
  <c r="AN35" i="88" s="1"/>
  <c r="H35" i="88"/>
  <c r="I35" i="88" s="1"/>
  <c r="J35" i="88" s="1"/>
  <c r="Z35" i="88"/>
  <c r="AA35" i="88" s="1"/>
  <c r="AB35" i="88" s="1"/>
  <c r="N35" i="88"/>
  <c r="O35" i="88" s="1"/>
  <c r="P35" i="88" s="1"/>
  <c r="T35" i="88"/>
  <c r="U35" i="88" s="1"/>
  <c r="V35" i="88" s="1"/>
  <c r="G34" i="88"/>
  <c r="AL34" i="88"/>
  <c r="AM34" i="88" s="1"/>
  <c r="AN34" i="88" s="1"/>
  <c r="T34" i="88"/>
  <c r="U34" i="88" s="1"/>
  <c r="V34" i="88" s="1"/>
  <c r="Z34" i="88"/>
  <c r="AA34" i="88" s="1"/>
  <c r="AB34" i="88" s="1"/>
  <c r="H34" i="88"/>
  <c r="I34" i="88" s="1"/>
  <c r="J34" i="88" s="1"/>
  <c r="N34" i="88"/>
  <c r="O34" i="88" s="1"/>
  <c r="P34" i="88" s="1"/>
  <c r="H33" i="88"/>
  <c r="I33" i="88" s="1"/>
  <c r="J33" i="88" s="1"/>
  <c r="AL33" i="88"/>
  <c r="AM33" i="88" s="1"/>
  <c r="AN33" i="88" s="1"/>
  <c r="G33" i="88"/>
  <c r="Z33" i="88"/>
  <c r="AA33" i="88" s="1"/>
  <c r="AB33" i="88" s="1"/>
  <c r="N33" i="88"/>
  <c r="O33" i="88" s="1"/>
  <c r="P33" i="88" s="1"/>
  <c r="T33" i="88"/>
  <c r="U33" i="88" s="1"/>
  <c r="V33" i="88" s="1"/>
  <c r="N32" i="88"/>
  <c r="O32" i="88" s="1"/>
  <c r="P32" i="88" s="1"/>
  <c r="AL32" i="88"/>
  <c r="AM32" i="88" s="1"/>
  <c r="AN32" i="88" s="1"/>
  <c r="T32" i="88"/>
  <c r="U32" i="88" s="1"/>
  <c r="V32" i="88" s="1"/>
  <c r="Z32" i="88"/>
  <c r="AA32" i="88" s="1"/>
  <c r="AB32" i="88" s="1"/>
  <c r="H32" i="88"/>
  <c r="I32" i="88" s="1"/>
  <c r="J32" i="88" s="1"/>
  <c r="G32" i="88"/>
  <c r="H31" i="88"/>
  <c r="I31" i="88" s="1"/>
  <c r="J31" i="88" s="1"/>
  <c r="AL31" i="88"/>
  <c r="AM31" i="88" s="1"/>
  <c r="AN31" i="88" s="1"/>
  <c r="G31" i="88"/>
  <c r="Z31" i="88"/>
  <c r="AA31" i="88" s="1"/>
  <c r="AB31" i="88" s="1"/>
  <c r="N31" i="88"/>
  <c r="O31" i="88" s="1"/>
  <c r="P31" i="88" s="1"/>
  <c r="T31" i="88"/>
  <c r="U31" i="88" s="1"/>
  <c r="V31" i="88" s="1"/>
  <c r="H30" i="88"/>
  <c r="I30" i="88" s="1"/>
  <c r="J30" i="88" s="1"/>
  <c r="AL30" i="88"/>
  <c r="AM30" i="88" s="1"/>
  <c r="AN30" i="88" s="1"/>
  <c r="G30" i="88"/>
  <c r="Z30" i="88"/>
  <c r="AA30" i="88" s="1"/>
  <c r="AB30" i="88" s="1"/>
  <c r="T30" i="88"/>
  <c r="U30" i="88" s="1"/>
  <c r="V30" i="88" s="1"/>
  <c r="N30" i="88"/>
  <c r="O30" i="88" s="1"/>
  <c r="P30" i="88" s="1"/>
  <c r="G29" i="88"/>
  <c r="AL29" i="88"/>
  <c r="AM29" i="88" s="1"/>
  <c r="AN29" i="88" s="1"/>
  <c r="H29" i="88"/>
  <c r="I29" i="88" s="1"/>
  <c r="J29" i="88" s="1"/>
  <c r="Z29" i="88"/>
  <c r="AA29" i="88" s="1"/>
  <c r="AB29" i="88" s="1"/>
  <c r="T29" i="88"/>
  <c r="U29" i="88" s="1"/>
  <c r="V29" i="88" s="1"/>
  <c r="N29" i="88"/>
  <c r="O29" i="88" s="1"/>
  <c r="P29" i="88" s="1"/>
  <c r="N28" i="88"/>
  <c r="O28" i="88" s="1"/>
  <c r="P28" i="88" s="1"/>
  <c r="AL28" i="88"/>
  <c r="AM28" i="88" s="1"/>
  <c r="AN28" i="88" s="1"/>
  <c r="G28" i="88"/>
  <c r="H28" i="88"/>
  <c r="I28" i="88" s="1"/>
  <c r="J28" i="88" s="1"/>
  <c r="T28" i="88"/>
  <c r="U28" i="88" s="1"/>
  <c r="V28" i="88" s="1"/>
  <c r="Z28" i="88"/>
  <c r="AA28" i="88" s="1"/>
  <c r="AB28" i="88" s="1"/>
  <c r="G27" i="88"/>
  <c r="AL27" i="88"/>
  <c r="AM27" i="88" s="1"/>
  <c r="AN27" i="88" s="1"/>
  <c r="H27" i="88"/>
  <c r="I27" i="88" s="1"/>
  <c r="J27" i="88" s="1"/>
  <c r="Z27" i="88"/>
  <c r="AA27" i="88" s="1"/>
  <c r="AB27" i="88" s="1"/>
  <c r="N27" i="88"/>
  <c r="O27" i="88" s="1"/>
  <c r="P27" i="88" s="1"/>
  <c r="T27" i="88"/>
  <c r="U27" i="88" s="1"/>
  <c r="V27" i="88" s="1"/>
  <c r="G26" i="88"/>
  <c r="AL26" i="88"/>
  <c r="AM26" i="88" s="1"/>
  <c r="AN26" i="88" s="1"/>
  <c r="H26" i="88"/>
  <c r="I26" i="88" s="1"/>
  <c r="J26" i="88" s="1"/>
  <c r="H25" i="88"/>
  <c r="I25" i="88" s="1"/>
  <c r="J25" i="88" s="1"/>
  <c r="AL25" i="88"/>
  <c r="AM25" i="88" s="1"/>
  <c r="AN25" i="88" s="1"/>
  <c r="G25" i="88"/>
  <c r="Z25" i="88"/>
  <c r="AA25" i="88" s="1"/>
  <c r="AB25" i="88" s="1"/>
  <c r="T25" i="88"/>
  <c r="U25" i="88" s="1"/>
  <c r="V25" i="88" s="1"/>
  <c r="N25" i="88"/>
  <c r="O25" i="88" s="1"/>
  <c r="P25" i="88" s="1"/>
  <c r="H24" i="88"/>
  <c r="I24" i="88" s="1"/>
  <c r="J24" i="88" s="1"/>
  <c r="AL24" i="88"/>
  <c r="AM24" i="88" s="1"/>
  <c r="AN24" i="88" s="1"/>
  <c r="T24" i="88"/>
  <c r="U24" i="88" s="1"/>
  <c r="V24" i="88" s="1"/>
  <c r="Z24" i="88"/>
  <c r="AA24" i="88" s="1"/>
  <c r="AB24" i="88" s="1"/>
  <c r="G24" i="88"/>
  <c r="N24" i="88"/>
  <c r="O24" i="88" s="1"/>
  <c r="P24" i="88" s="1"/>
  <c r="H23" i="88"/>
  <c r="I23" i="88" s="1"/>
  <c r="J23" i="88" s="1"/>
  <c r="AL23" i="88"/>
  <c r="AM23" i="88" s="1"/>
  <c r="AN23" i="88" s="1"/>
  <c r="G23" i="88"/>
  <c r="Z23" i="88"/>
  <c r="AA23" i="88" s="1"/>
  <c r="AB23" i="88" s="1"/>
  <c r="N23" i="88"/>
  <c r="O23" i="88" s="1"/>
  <c r="P23" i="88" s="1"/>
  <c r="T23" i="88"/>
  <c r="U23" i="88" s="1"/>
  <c r="V23" i="88" s="1"/>
  <c r="G22" i="88"/>
  <c r="AR22" i="88"/>
  <c r="AS22" i="88" s="1"/>
  <c r="AT22" i="88" s="1"/>
  <c r="N22" i="88"/>
  <c r="O22" i="88" s="1"/>
  <c r="P22" i="88" s="1"/>
  <c r="AL22" i="88"/>
  <c r="AM22" i="88" s="1"/>
  <c r="AN22" i="88" s="1"/>
  <c r="H22" i="88"/>
  <c r="I22" i="88" s="1"/>
  <c r="J22" i="88" s="1"/>
  <c r="T22" i="88"/>
  <c r="U22" i="88" s="1"/>
  <c r="V22" i="88" s="1"/>
  <c r="Z22" i="88"/>
  <c r="AA22" i="88" s="1"/>
  <c r="AB22" i="88" s="1"/>
  <c r="H21" i="88"/>
  <c r="I21" i="88" s="1"/>
  <c r="J21" i="88" s="1"/>
  <c r="AL21" i="88"/>
  <c r="AM21" i="88" s="1"/>
  <c r="AN21" i="88" s="1"/>
  <c r="G21" i="88"/>
  <c r="Z20" i="88"/>
  <c r="AA20" i="88" s="1"/>
  <c r="AB20" i="88" s="1"/>
  <c r="C20" i="88" s="1"/>
  <c r="AL20" i="88"/>
  <c r="AM20" i="88" s="1"/>
  <c r="AN20" i="88" s="1"/>
  <c r="G20" i="88"/>
  <c r="N20" i="88"/>
  <c r="O20" i="88" s="1"/>
  <c r="P20" i="88" s="1"/>
  <c r="AL19" i="88"/>
  <c r="AM19" i="88" s="1"/>
  <c r="AN19" i="88" s="1"/>
  <c r="AR19" i="88"/>
  <c r="AS19" i="88" s="1"/>
  <c r="AT19" i="88" s="1"/>
  <c r="G19" i="88"/>
  <c r="H19" i="88"/>
  <c r="I19" i="88" s="1"/>
  <c r="J19" i="88" s="1"/>
  <c r="Z19" i="88"/>
  <c r="AA19" i="88" s="1"/>
  <c r="AB19" i="88" s="1"/>
  <c r="T19" i="88"/>
  <c r="U19" i="88" s="1"/>
  <c r="V19" i="88" s="1"/>
  <c r="N19" i="88"/>
  <c r="O19" i="88" s="1"/>
  <c r="P19" i="88" s="1"/>
  <c r="G18" i="88"/>
  <c r="AL18" i="88"/>
  <c r="AM18" i="88" s="1"/>
  <c r="AN18" i="88" s="1"/>
  <c r="N18" i="88"/>
  <c r="O18" i="88" s="1"/>
  <c r="P18" i="88" s="1"/>
  <c r="H18" i="88"/>
  <c r="I18" i="88" s="1"/>
  <c r="J18" i="88" s="1"/>
  <c r="C38" i="82" l="1"/>
  <c r="C25" i="82"/>
  <c r="C26" i="82"/>
  <c r="C24" i="82"/>
  <c r="C23" i="82"/>
  <c r="C22" i="82"/>
  <c r="C21" i="82"/>
  <c r="C20" i="82"/>
  <c r="C19" i="82"/>
  <c r="C18" i="82"/>
  <c r="C17" i="82"/>
  <c r="C37" i="93"/>
  <c r="C36" i="93"/>
  <c r="C35" i="93"/>
  <c r="C34" i="93"/>
  <c r="C33" i="93"/>
  <c r="C32" i="93"/>
  <c r="C31" i="93"/>
  <c r="C30" i="93"/>
  <c r="C29" i="93"/>
  <c r="C28" i="93"/>
  <c r="C27" i="93"/>
  <c r="C26" i="93"/>
  <c r="C25" i="93"/>
  <c r="C24" i="93"/>
  <c r="C23" i="93"/>
  <c r="C22" i="93"/>
  <c r="C21" i="93"/>
  <c r="C20" i="93"/>
  <c r="C19" i="93"/>
  <c r="C18" i="93"/>
  <c r="C17" i="93"/>
  <c r="C16" i="93"/>
  <c r="C15" i="93"/>
  <c r="C31" i="92"/>
  <c r="C39" i="92"/>
  <c r="C38" i="92"/>
  <c r="C37" i="92"/>
  <c r="C36" i="92"/>
  <c r="C35" i="92"/>
  <c r="C34" i="92"/>
  <c r="C33" i="92"/>
  <c r="C32" i="92"/>
  <c r="C30" i="92"/>
  <c r="C29" i="92"/>
  <c r="C28" i="92"/>
  <c r="C27" i="92"/>
  <c r="C26" i="92"/>
  <c r="C25" i="92"/>
  <c r="C24" i="92"/>
  <c r="C23" i="92"/>
  <c r="C22" i="92"/>
  <c r="C21" i="92"/>
  <c r="C20" i="92"/>
  <c r="C19" i="92"/>
  <c r="C18" i="92"/>
  <c r="C17" i="92"/>
  <c r="C31" i="91"/>
  <c r="C30" i="91"/>
  <c r="C36" i="91"/>
  <c r="C37" i="91"/>
  <c r="C35" i="91"/>
  <c r="C34" i="91"/>
  <c r="C33" i="91"/>
  <c r="C32" i="91"/>
  <c r="C29" i="91"/>
  <c r="C28" i="91"/>
  <c r="C27" i="91"/>
  <c r="C26" i="91"/>
  <c r="C25" i="91"/>
  <c r="C24" i="91"/>
  <c r="C23" i="91"/>
  <c r="C22" i="91"/>
  <c r="C21" i="91"/>
  <c r="C20" i="91"/>
  <c r="C19" i="91"/>
  <c r="C18" i="91"/>
  <c r="C17" i="91"/>
  <c r="C16" i="91"/>
  <c r="C18" i="90"/>
  <c r="C20" i="90"/>
  <c r="C32" i="90"/>
  <c r="C22" i="90"/>
  <c r="C38" i="90"/>
  <c r="C37" i="90"/>
  <c r="C36" i="90"/>
  <c r="C35" i="90"/>
  <c r="C34" i="90"/>
  <c r="C33" i="90"/>
  <c r="C31" i="90"/>
  <c r="C30" i="90"/>
  <c r="C29" i="90"/>
  <c r="C28" i="90"/>
  <c r="C27" i="90"/>
  <c r="C26" i="90"/>
  <c r="C25" i="90"/>
  <c r="C23" i="90"/>
  <c r="C21" i="90"/>
  <c r="C19" i="90"/>
  <c r="C17" i="90"/>
  <c r="C23" i="94"/>
  <c r="C15" i="94"/>
  <c r="C26" i="94"/>
  <c r="C40" i="88"/>
  <c r="C39" i="88"/>
  <c r="C38" i="88"/>
  <c r="C37" i="88"/>
  <c r="C36" i="88"/>
  <c r="C35" i="88"/>
  <c r="C34" i="88"/>
  <c r="C33" i="88"/>
  <c r="C32" i="88"/>
  <c r="C31" i="88"/>
  <c r="C30" i="88"/>
  <c r="C29" i="88"/>
  <c r="C28" i="88"/>
  <c r="C27" i="88"/>
  <c r="C26" i="88"/>
  <c r="C25" i="88"/>
  <c r="C24" i="88"/>
  <c r="C23" i="88"/>
  <c r="C22" i="88"/>
  <c r="C21" i="88"/>
  <c r="C19" i="88"/>
  <c r="C18" i="88"/>
</calcChain>
</file>

<file path=xl/comments1.xml><?xml version="1.0" encoding="utf-8"?>
<comments xmlns="http://schemas.openxmlformats.org/spreadsheetml/2006/main">
  <authors>
    <author>Чулков Александр Сергеевич</author>
  </authors>
  <commentList>
    <comment ref="B18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=ЕСЛИ(Применим ли в оценке&lt;&gt;1;"";SUM(1Взвешенное значение;2Взвешенное значение;3Взвешенное значение;4Взвешенное значение;5Взвешенное значение;6Взвешенное значение;7Взвешенное значение))
Частный фильтр "Показатели.Оценка качества ФМ_Сопоставимый"
[Все показатели].[Среднесрочное финансовое планирование].[(Среднесрочное финансовое планирование ДАННЫЕ)]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D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Включена типовая формула:
=ЕСЛИ(SUM(1Применим ли в оценке;2Применим ли в оценке;3Применим ли в оценке;4Применим ли в оценке;5Применим ли в оценке;6Применим ли в оценке;7Применим ли в оценке)=0;0;1)
Частный фильтр "Показатели.Оценка качества ФМ_Сопоставимый"
[Все показатели].[Среднесрочное финансовое планирование].[(Среднесрочное финансовое планирование ДАННЫЕ)]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E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планирования].[Итоговая оценка по мониторингу планирования]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планирования].[Итоговая оценка по мониторингу планирования]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>Свободный "1Оценка"
Итоги подводятся только по видимым элементам (сумма).
Включена типовая формула:
=ЕСЛИ(1Применим ли в оценке=1;(MIN(Вес1.1;Вес1.2;Вес1.3;Вес1.4;Вес1.5;Вес1.6;Вес1.7))*((100/MIN(Вес1.1;Вес1.2;Вес1.3;Вес1.4;Вес1.5;Вес1.6;Вес1.7))/Сумма весов*Вес1.1/MIN(Вес1.1;Вес1.2;Вес1.3;Вес1.4;Вес1.5;Вес1.6;Вес1.7));"")</t>
        </r>
      </text>
    </comment>
    <comment ref="H18" authorId="0" shapeId="0">
      <text>
        <r>
          <rPr>
            <b/>
            <sz val="9"/>
            <color indexed="81"/>
            <rFont val="Tahoma"/>
            <charset val="1"/>
          </rPr>
          <t>Свободный "1Вес расчетный"
Итоги подводятся только по видимым элементам (сумма).
Включена типовая формула:
=ЕСЛИ(1Применим ли в оценке=1;(MIN(Вес1.1;Вес1.2;Вес1.3;Вес1.4;Вес1.5;Вес1.6;Вес1.7))*((100/MIN(Вес1.1;Вес1.2;Вес1.3;Вес1.4;Вес1.5;Вес1.6;Вес1.7))/Сумма весов*Вес1.1/MIN(Вес1.1;Вес1.2;Вес1.3;Вес1.4;Вес1.5;Вес1.6;Вес1.7));"")</t>
        </r>
      </text>
    </comment>
    <comment ref="I18" authorId="0" shapeId="0">
      <text>
        <r>
          <rPr>
            <b/>
            <sz val="9"/>
            <color indexed="81"/>
            <rFont val="Tahoma"/>
            <charset val="1"/>
          </rPr>
          <t>Свободный "1Оценка с уч веса"
Итоги подводятся только по видимым элементам (сумма).
Включена типовая формула:
=ЕСЛИ(1Вес расчетный="";"не применяется";ЕСЛИ(1Применим ли в оценке=0;"не применяется";(1Вес расчетный/100*1Взвешенное значение_копия)/100))</t>
        </r>
      </text>
    </comment>
    <comment ref="J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=ЕСЛИ(ЕЧИСЛО(1Оценка с уч веса);1Оценка с уч веса;"")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планирования].[(Внедрение ГРБС (бюджета муниципального образования город Краснодар) процедур среднесрочного финансового планирования ДАННЫЕ)]</t>
        </r>
      </text>
    </comment>
    <comment ref="K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правового акта ГРБС, регулирующего внутренние процедуры подготовки бюджетных проектировок на очередной финансовый год и плановый период]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L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правового акта ГРБС, регулирующего внутренние процедуры подготовки бюджетных проектировок на очередной финансовый год и плановый период]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M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правового акта ГРБС, регулирующего внутренние процедуры подготовки бюджетных проектировок на очередной финансовый год и плановый период]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N18" authorId="0" shapeId="0">
      <text>
        <r>
          <rPr>
            <b/>
            <sz val="9"/>
            <color indexed="81"/>
            <rFont val="Tahoma"/>
            <charset val="1"/>
          </rPr>
          <t>Свободный "2Вес расчетный"
Итоги подводятся только по видимым элементам (сумма).
Включена типовая формула:
=ЕСЛИ(2Применим ли в оценке=1;(MIN(Вес1.1;Вес1.2;Вес1.3;Вес1.4;Вес1.5;Вес1.6;Вес1.7))*((100/MIN(Вес1.1;Вес1.2;Вес1.3;Вес1.4;Вес1.5;Вес1.6;Вес1.7))/Сумма весов*Вес1.2/MIN(Вес1.1;Вес1.2;Вес1.3;Вес1.4;Вес1.5;Вес1.6;Вес1.7));"")</t>
        </r>
      </text>
    </comment>
    <comment ref="O18" authorId="0" shapeId="0">
      <text>
        <r>
          <rPr>
            <b/>
            <sz val="9"/>
            <color indexed="81"/>
            <rFont val="Tahoma"/>
            <charset val="1"/>
          </rPr>
          <t>Свободный "2Оценка с уч веса"
Итоги подводятся только по видимым элементам (сумма).
Включена типовая формула:
=ЕСЛИ(2Вес расчетный="";"не применяется";ЕСЛИ(2Применим ли в оценке=0;"не применяется";2Вес расчетный*2Оценка показателя/100))</t>
        </r>
      </text>
    </comment>
    <comment ref="P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=ЕСЛИ(ЕЧИСЛО(2Оценка с уч веса);2Оценка с уч веса;"")
Частный фильтр "Показатели.Оценка качества ФМ_Сопоставимый"
[Все показатели].[Среднесрочное финансовое планирование].[Качество правового акта ГРБС, регулирующего внутренние процедуры подготовки бюджетных проектировок на очередной финансовый год и плановый период]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Q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правового акта ГРБС, регулирующего порядок составления, утверждения и ведения бюджетных смет]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R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правового акта ГРБС, регулирующего порядок составления, утверждения и ведения бюджетных смет]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S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правового акта ГРБС, регулирующего порядок составления, утверждения и ведения бюджетных смет]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T18" authorId="0" shapeId="0">
      <text>
        <r>
          <rPr>
            <b/>
            <sz val="9"/>
            <color indexed="81"/>
            <rFont val="Tahoma"/>
            <charset val="1"/>
          </rPr>
          <t>Свободный "3Вес расчетный"
Итоги подводятся только по видимым элементам (сумма).
Включена типовая формула:
=ЕСЛИ(3Применим ли в оценке=1;(MIN(Вес1.1;Вес1.2;Вес1.3;Вес1.4;Вес1.5;Вес1.6;Вес1.7))*((100/MIN(Вес1.1;Вес1.2;Вес1.3;Вес1.4;Вес1.5;Вес1.6;Вес1.7))/Сумма весов*Вес1.3/MIN(Вес1.1;Вес1.2;Вес1.3;Вес1.4;Вес1.5;Вес1.6;Вес1.7));"")</t>
        </r>
      </text>
    </comment>
    <comment ref="U18" authorId="0" shapeId="0">
      <text>
        <r>
          <rPr>
            <b/>
            <sz val="9"/>
            <color indexed="81"/>
            <rFont val="Tahoma"/>
            <charset val="1"/>
          </rPr>
          <t>Свободный "3Оценка с уч веса"
Итоги подводятся только по видимым элементам (сумма).
Включена типовая формула:
=ЕСЛИ(3Вес расчетный="";"не применяется";ЕСЛИ(3Применим ли в оценке=0;"не применяется";3Вес расчетный*3Оценка показателя/100))</t>
        </r>
      </text>
    </comment>
    <comment ref="V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=ЕСЛИ(ЕЧИСЛО(3Оценка с уч веса);3Оценка с уч веса;"")
Частный фильтр "Показатели.Оценка качества ФМ_Сопоставимый"
[Все показатели].[Среднесрочное финансовое планирование].[Качество правового акта ГРБС, регулирующего порядок составления, утверждения и ведения бюджетных смет]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W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планирование].[Доля бюджетных ассигнований, представленных в программном виде]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X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планирование].[Доля бюджетных ассигнований, представленных в программном виде]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Y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планирование].[Доля бюджетных ассигнований, представленных в программном виде]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Z18" authorId="0" shapeId="0">
      <text>
        <r>
          <rPr>
            <b/>
            <sz val="9"/>
            <color indexed="81"/>
            <rFont val="Tahoma"/>
            <charset val="1"/>
          </rPr>
          <t>Свободный "4Вес расчетный"
Итоги подводятся только по видимым элементам (сумма).
Включена типовая формула:
=ЕСЛИ(4Применим ли в оценке=1;(MIN(Вес1.1;Вес1.2;Вес1.3;Вес1.4;Вес1.5;Вес1.6;Вес1.7))*((100/MIN(Вес1.1;Вес1.2;Вес1.3;Вес1.4;Вес1.5;Вес1.6;Вес1.7))/Сумма весов*Вес1.4/MIN(Вес1.1;Вес1.2;Вес1.3;Вес1.4;Вес1.5;Вес1.6;Вес1.7));"")</t>
        </r>
      </text>
    </comment>
    <comment ref="AA18" authorId="0" shapeId="0">
      <text>
        <r>
          <rPr>
            <b/>
            <sz val="9"/>
            <color indexed="81"/>
            <rFont val="Tahoma"/>
            <charset val="1"/>
          </rPr>
          <t>Свободный "4Оценка с уч веса"
Итоги подводятся только по видимым элементам (сумма).
Включена типовая формула:
=ЕСЛИ(4Вес расчетный="";"не применяется";ЕСЛИ(4Применим ли в оценке=0;"не применяется";4Оценка показателя*4Вес расчетный/100))</t>
        </r>
      </text>
    </comment>
    <comment ref="AB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=ЕСЛИ(ЕЧИСЛО(4Оценка с уч веса);4Оценка с уч веса;"")
Частный фильтр "Показатели.Оценка качества ФМ_Сопоставимый"
[Все показатели].[Среднесрочное финансовое планирование].[Доля бюджетных ассигнований, представленных в программном виде]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C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планирования расходов: количество справок-уведомлений об изменении сводной бюджетной росписи местного бюджета и лимитов бюджетных обязательств в отчётном периоде в случае увеличения бюджетных ассигнований]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D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планирования расходов: количество справок-уведомлений об изменении сводной бюджетной росписи местного бюджета и лимитов бюджетных обязательств в отчётном периоде в случае увеличения бюджетных ассигнований]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E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планирования расходов: количество справок-уведомлений об изменении сводной бюджетной росписи местного бюджета и лимитов бюджетных обязательств в отчётном периоде в случае увеличения бюджетных ассигнований]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F18" authorId="0" shapeId="0">
      <text>
        <r>
          <rPr>
            <b/>
            <sz val="9"/>
            <color indexed="81"/>
            <rFont val="Tahoma"/>
            <charset val="1"/>
          </rPr>
          <t>Свободный "5Вес расчетный"
Итоги подводятся только по видимым элементам (сумма).
Включена типовая формула:
=ЕСЛИ(5Применим ли в оценке=1;(MIN(Вес1.1;Вес1.2;Вес1.3;Вес1.4;Вес1.5;Вес1.6;Вес1.7))*((100/MIN(Вес1.1;Вес1.2;Вес1.3;Вес1.4;Вес1.5;Вес1.6;Вес1.7))/Сумма весов*Вес1.5/MIN(Вес1.1;Вес1.2;Вес1.3;Вес1.4;Вес1.5;Вес1.6;Вес1.7));"")</t>
        </r>
      </text>
    </comment>
    <comment ref="AG18" authorId="0" shapeId="0">
      <text>
        <r>
          <rPr>
            <b/>
            <sz val="9"/>
            <color indexed="81"/>
            <rFont val="Tahoma"/>
            <charset val="1"/>
          </rPr>
          <t>Свободный "5Оценка с уч веса"
Итоги подводятся только по видимым элементам (сумма).
Включена типовая формула:
=ЕСЛИ(5Вес расчетный="";"не применяется";ЕСЛИ(5Применим ли в оценке=0;"не применяется";5Вес расчетный*5Оценка показателя/100))</t>
        </r>
      </text>
    </comment>
    <comment ref="AH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=ЕСЛИ(ЕЧИСЛО(5Оценка с уч веса);5Оценка с уч веса;"")
Частный фильтр "Показатели.Оценка качества ФМ_Сопоставимый"
[Все показатели].[Среднесрочное финансовое планирование].[Качество планирования расходов: количество справок-уведомлений об изменении сводной бюджетной росписи местного бюджета и лимитов бюджетных обязательств в отчётном периоде в случае увеличения бюджетных ассигнований]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I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планирования расходов: доля суммы изменений в сводную бюджетную роспись местного бюджета]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J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планирования расходов: доля суммы изменений в сводную бюджетную роспись местного бюджета]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K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планирования расходов: доля суммы изменений в сводную бюджетную роспись местного бюджета]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L18" authorId="0" shapeId="0">
      <text>
        <r>
          <rPr>
            <b/>
            <sz val="9"/>
            <color indexed="81"/>
            <rFont val="Tahoma"/>
            <charset val="1"/>
          </rPr>
          <t>Свободный "6Вес расчетный"
Итоги подводятся только по видимым элементам (сумма).
Включена типовая формула:
=ЕСЛИ(6Применим ли в оценке=1;(MIN(Вес1.1;Вес1.2;Вес1.3;Вес1.4;Вес1.5;Вес1.6;Вес1.7))*((100/MIN(Вес1.1;Вес1.2;Вес1.3;Вес1.4;Вес1.5;Вес1.6;Вес1.7))/Сумма весов*Вес1.6/MIN(Вес1.1;Вес1.2;Вес1.3;Вес1.4;Вес1.5;Вес1.6;Вес1.7));"")</t>
        </r>
      </text>
    </comment>
    <comment ref="AM18" authorId="0" shapeId="0">
      <text>
        <r>
          <rPr>
            <b/>
            <sz val="9"/>
            <color indexed="81"/>
            <rFont val="Tahoma"/>
            <charset val="1"/>
          </rPr>
          <t>Свободный "6Оценка с уч веса"
Итоги подводятся только по видимым элементам (сумма).
Включена типовая формула:
=ЕСЛИ(6Вес расчетный="";"не применяется";ЕСЛИ(6Применим ли в оценке=0;"не применяется";6Вес расчетный*6Оценка показателя/100))</t>
        </r>
      </text>
    </comment>
    <comment ref="AN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=ЕСЛИ(ЕЧИСЛО(6Оценка с уч веса);6Оценка с уч веса;"")
Частный фильтр "Показатели.Оценка качества ФМ_Сопоставимый"
[Все показатели].[Среднесрочное финансовое планирование].[Качество планирования расходов: доля суммы изменений в сводную бюджетную роспись местного бюджета]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O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составления прогнозных показателей исполнения бюджетных обязательств]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P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составления прогнозных показателей исполнения бюджетных обязательств]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Q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планирование].[Качество составления прогнозных показателей исполнения бюджетных обязательств]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R18" authorId="0" shapeId="0">
      <text>
        <r>
          <rPr>
            <b/>
            <sz val="9"/>
            <color indexed="81"/>
            <rFont val="Tahoma"/>
            <charset val="1"/>
          </rPr>
          <t>Свободный "7Вес расчетный"
Итоги подводятся только по видимым элементам (сумма).
Включена типовая формула:
=ЕСЛИ(7Применим ли в оценке=1;(MIN(Вес1.1;Вес1.2;Вес1.3;Вес1.4;Вес1.5;Вес1.6;Вес1.7))*((100/MIN(Вес1.1;Вес1.2;Вес1.3;Вес1.4;Вес1.5;Вес1.6;Вес1.7))/Сумма весов*Вес1.7/MIN(Вес1.1;Вес1.2;Вес1.3;Вес1.4;Вес1.5;Вес1.6;Вес1.7));"")</t>
        </r>
      </text>
    </comment>
    <comment ref="AS18" authorId="0" shapeId="0">
      <text>
        <r>
          <rPr>
            <b/>
            <sz val="9"/>
            <color indexed="81"/>
            <rFont val="Tahoma"/>
            <charset val="1"/>
          </rPr>
          <t>Свободный "7Оценка с уч веса"
Итоги подводятся только по видимым элементам (сумма).
Включена типовая формула:
=ЕСЛИ(7Вес расчетный="";"не применяется";ЕСЛИ(7Применим ли в оценке=0;"не применяется";7Вес расчетный*7Оценка показателя/100))</t>
        </r>
      </text>
    </comment>
    <comment ref="AT18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=ЕСЛИ(ЕЧИСЛО(7Оценка с уч веса);7Оценка с уч веса;"")
Частный фильтр "Показатели.Оценка качества ФМ_Сопоставимый"
[Все показатели].[Среднесрочное финансовое планирование].[Качество составления прогнозных показателей исполнения бюджетных обязательств]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U18" authorId="0" shapeId="0">
      <text>
        <r>
          <rPr>
            <b/>
            <sz val="9"/>
            <color indexed="81"/>
            <rFont val="Tahoma"/>
            <charset val="1"/>
          </rPr>
          <t>Свободный "1"
Итоги подводятся только по видимым элементам (сумма).
Включена типовая формула:
=ЕСЛИ(1Применим ли в оценке=1;Вес1.1/MIN(Вес1.1;Вес1.2;Вес1.3;Вес1.4;Вес1.5;Вес1.6;Вес1.7);"")</t>
        </r>
      </text>
    </comment>
    <comment ref="AV18" authorId="0" shapeId="0">
      <text>
        <r>
          <rPr>
            <b/>
            <sz val="9"/>
            <color indexed="81"/>
            <rFont val="Tahoma"/>
            <charset val="1"/>
          </rPr>
          <t>Свободный "2"
Итоги подводятся только по видимым элементам (сумма).
Включена типовая формула:
=ЕСЛИ(2Применим ли в оценке=1;Вес1.2/MIN(Вес1.1;Вес1.2;Вес1.3;Вес1.4;Вес1.5;Вес1.6;Вес1.7);"")</t>
        </r>
      </text>
    </comment>
    <comment ref="AW18" authorId="0" shapeId="0">
      <text>
        <r>
          <rPr>
            <b/>
            <sz val="9"/>
            <color indexed="81"/>
            <rFont val="Tahoma"/>
            <charset val="1"/>
          </rPr>
          <t>Свободный "3"
Итоги подводятся только по видимым элементам (сумма).
Включена типовая формула:
=ЕСЛИ(3Применим ли в оценке=1;Вес1.3/MIN(Вес1.1;Вес1.2;Вес1.3;Вес1.4;Вес1.5;Вес1.6;Вес1.7);"")</t>
        </r>
      </text>
    </comment>
    <comment ref="AX18" authorId="0" shapeId="0">
      <text>
        <r>
          <rPr>
            <b/>
            <sz val="9"/>
            <color indexed="81"/>
            <rFont val="Tahoma"/>
            <charset val="1"/>
          </rPr>
          <t>Свободный "4"
Итоги подводятся только по видимым элементам (сумма).
Включена типовая формула:
=ЕСЛИ(4Применим ли в оценке=1;Вес1.4/MIN(Вес1.1;Вес1.2;Вес1.3;Вес1.4;Вес1.5;Вес1.6;Вес1.7);"")</t>
        </r>
      </text>
    </comment>
    <comment ref="AY18" authorId="0" shapeId="0">
      <text>
        <r>
          <rPr>
            <b/>
            <sz val="9"/>
            <color indexed="81"/>
            <rFont val="Tahoma"/>
            <charset val="1"/>
          </rPr>
          <t>Свободный "5"
Итоги подводятся только по видимым элементам (сумма).
Включена типовая формула:
=ЕСЛИ(5Применим ли в оценке=1;Вес1.5/MIN(Вес1.1;Вес1.2;Вес1.3;Вес1.4;Вес1.5;Вес1.6;Вес1.7);"")</t>
        </r>
      </text>
    </comment>
    <comment ref="AZ18" authorId="0" shapeId="0">
      <text>
        <r>
          <rPr>
            <b/>
            <sz val="9"/>
            <color indexed="81"/>
            <rFont val="Tahoma"/>
            <charset val="1"/>
          </rPr>
          <t>Свободный "6"
Итоги подводятся только по видимым элементам (сумма).
Включена типовая формула:
=ЕСЛИ(6Применим ли в оценке=1;Вес1.6/MIN(Вес1.1;Вес1.2;Вес1.3;Вес1.4;Вес1.5;Вес1.6;Вес1.7);"")</t>
        </r>
      </text>
    </comment>
    <comment ref="BA18" authorId="0" shapeId="0">
      <text>
        <r>
          <rPr>
            <b/>
            <sz val="9"/>
            <color indexed="81"/>
            <rFont val="Tahoma"/>
            <charset val="1"/>
          </rPr>
          <t>Свободный "7"
Итоги подводятся только по видимым элементам (сумма).
Включена типовая формула:
=ЕСЛИ(7Применим ли в оценке=1;Вес1.7/MIN(Вес1.1;Вес1.2;Вес1.3;Вес1.4;Вес1.5;Вес1.6;Вес1.7);"")</t>
        </r>
      </text>
    </comment>
    <comment ref="BB18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весов"
Итоги подводятся только по видимым элементам (сумма).
Включена типовая формула:
=SUM(1:7)</t>
        </r>
      </text>
    </comment>
  </commentList>
</comments>
</file>

<file path=xl/comments2.xml><?xml version="1.0" encoding="utf-8"?>
<comments xmlns="http://schemas.openxmlformats.org/spreadsheetml/2006/main">
  <authors>
    <author>Чулков Александр Сергеевич</author>
  </authors>
  <commentList>
    <comment ref="B14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=ЕСЛИ(Применим ли в оценке&lt;&gt;1;"";SUM(1Взвешенное значение;2Взвешенное значение;3Взвешенное значение))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доходов].[(Исполнение местного бюджета в части доходов ДАННЫЕ)]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Включена типовая формула:
=ЕСЛИ(SUM(1Применим ли в оценке;2Применим ли в оценке;3Применим ли в оценке)=0;0;1)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доходов].[(Исполнение местного бюджета в части доходов ДАННЫЕ)]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E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доходов].[Качество правовой базы главных администраторов доходов местного бюджета по администрированию доходов местного бюджета]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доходов].[Качество правовой базы главных администраторов доходов местного бюджета по администрированию доходов местного бюджета]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G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доходов].[Качество правовой базы главных администраторов доходов местного бюджета по администрированию доходов местного бюджета]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H14" authorId="0" shapeId="0">
      <text>
        <r>
          <rPr>
            <b/>
            <sz val="9"/>
            <color indexed="81"/>
            <rFont val="Tahoma"/>
            <charset val="1"/>
          </rPr>
          <t>Свободный "1Вес расчетный"
Итоги подводятся только по видимым элементам (сумма).
Включена типовая формула:
=ЕСЛИ(1Применим ли в оценке=1;(MIN(Вес2.1;Вес2.2;Вес2.3))*((100/MIN(Вес2.1;Вес2.2;Вес2.3))/Сумма весов*Вес2.1/MIN(Вес2.1;Вес2.2;Вес2.3));"")</t>
        </r>
      </text>
    </comment>
    <comment ref="I14" authorId="0" shapeId="0">
      <text>
        <r>
          <rPr>
            <b/>
            <sz val="9"/>
            <color indexed="81"/>
            <rFont val="Tahoma"/>
            <charset val="1"/>
          </rPr>
          <t>Свободный "1Оценка с уч веса"
Итоги подводятся только по видимым элементам (сумма).
Включена типовая формула:
=ЕСЛИ(1Вес расчетный="";"не применяется";ЕСЛИ(1Применим ли в оценке=0;"не применяется";1Вес расчетный*1Оценка показателя/100))</t>
        </r>
      </text>
    </comment>
    <comment ref="J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=ЕСЛИ(ЕЧИСЛО(1Оценка с уч веса);1Оценка с уч веса;"")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доходов].[Качество правовой базы главных администраторов доходов местного бюджета по администрированию доходов местного бюджета]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K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доходов].[Качество администрирования доходов по возврату из местного бюджета неиспользованных остатков межбюджетных трансфертов, предоставленных местному бюджету, имеющие целевое назначение, источником финансового обеспечения которых являются средства федерального бюджета]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L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доходов].[Качество администрирования доходов по возврату из местного бюджета неиспользованных остатков межбюджетных трансфертов, предоставленных местному бюджету, имеющие целевое назначение, источником финансового обеспечения которых являются средства федерального бюджета]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M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доходов].[Качество администрирования доходов по возврату из местного бюджета неиспользованных остатков межбюджетных трансфертов, предоставленных местному бюджету, имеющие целевое назначение, источником финансового обеспечения которых являются средства федерального бюджета]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N14" authorId="0" shapeId="0">
      <text>
        <r>
          <rPr>
            <b/>
            <sz val="9"/>
            <color indexed="81"/>
            <rFont val="Tahoma"/>
            <charset val="1"/>
          </rPr>
          <t>Свободный "2Вес расчетный"
Итоги подводятся только по видимым элементам (сумма).
Включена типовая формула:
=ЕСЛИ(2Применим ли в оценке=1;(MIN(Вес2.1;Вес2.2;Вес2.3))*((100/MIN(Вес2.1;Вес2.2;Вес2.3))/Сумма весов*Вес2.2/MIN(Вес2.1;Вес2.2;Вес2.3));"")</t>
        </r>
      </text>
    </comment>
    <comment ref="O14" authorId="0" shapeId="0">
      <text>
        <r>
          <rPr>
            <b/>
            <sz val="9"/>
            <color indexed="81"/>
            <rFont val="Tahoma"/>
            <charset val="1"/>
          </rPr>
          <t>Свободный "2Оценка с уч веса"
Итоги подводятся только по видимым элементам (сумма).
Включена типовая формула:
=ЕСЛИ(2Вес расчетный="";"не применяется";ЕСЛИ(2Применим ли в оценке=0;"не применяется";2Вес расчетный*2Оценка показателя/100))</t>
        </r>
      </text>
    </comment>
    <comment ref="P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=ЕСЛИ(ЕЧИСЛО(2Оценка с уч веса);2Оценка с уч веса;"")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доходов].[Качество администрирования доходов по возврату из местного бюджета неиспользованных остатков межбюджетных трансфертов, предоставленных местному бюджету, имеющие целевое назначение, источником финансового обеспечения которых являются средства федерального бюджета]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Q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доходов].[Качество администрирования доходов по возврату из местного бюджета неиспользованных остатков межбюджетных трансфертов, имеющих целевое назначение, источником финансового обеспечения которых являются средства краевого бюджета]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R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доходов].[Качество администрирования доходов по возврату из местного бюджета неиспользованных остатков межбюджетных трансфертов, имеющих целевое назначение, источником финансового обеспечения которых являются средства краевого бюджета]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S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доходов].[Качество администрирования доходов по возврату из местного бюджета неиспользованных остатков межбюджетных трансфертов, имеющих целевое назначение, источником финансового обеспечения которых являются средства краевого бюджета]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T14" authorId="0" shapeId="0">
      <text>
        <r>
          <rPr>
            <b/>
            <sz val="9"/>
            <color indexed="81"/>
            <rFont val="Tahoma"/>
            <charset val="1"/>
          </rPr>
          <t>Свободный "3Вес расчетный"
Итоги подводятся только по видимым элементам (сумма).
Включена типовая формула:
=ЕСЛИ(3Применим ли в оценке=1;(MIN(Вес2.1;Вес2.2;Вес2.3))*((100/MIN(Вес2.1;Вес2.2;Вес2.3))/Сумма весов*Вес2.3/MIN(Вес2.1;Вес2.2;Вес2.3));"")</t>
        </r>
      </text>
    </comment>
    <comment ref="U14" authorId="0" shapeId="0">
      <text>
        <r>
          <rPr>
            <b/>
            <sz val="9"/>
            <color indexed="81"/>
            <rFont val="Tahoma"/>
            <charset val="1"/>
          </rPr>
          <t>Свободный "3Оценка с уч веса"
Итоги подводятся только по видимым элементам (сумма).
Включена типовая формула:
=ЕСЛИ(3Вес расчетный="";"не применяется";ЕСЛИ(3Применим ли в оценке=0;"не применяется";3Вес расчетный*3Оценка показателя/100))</t>
        </r>
      </text>
    </comment>
    <comment ref="V14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=ЕСЛИ(ЕЧИСЛО(3Оценка с уч веса);3Оценка с уч веса;"")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доходов].[Качество администрирования доходов по возврату из местного бюджета неиспользованных остатков межбюджетных трансфертов, имеющих целевое назначение, источником финансового обеспечения которых являются средства краевого бюджета]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W14" authorId="0" shapeId="0">
      <text>
        <r>
          <rPr>
            <b/>
            <sz val="9"/>
            <color indexed="81"/>
            <rFont val="Tahoma"/>
            <charset val="1"/>
          </rPr>
          <t>Свободный "1"
Итоги подводятся только по видимым элементам (сумма).
Включена типовая формула:
=ЕСЛИ(1Применим ли в оценке=1;Вес2.1/MIN(Вес2.1;Вес2.2;Вес2.3);"")</t>
        </r>
      </text>
    </comment>
    <comment ref="X14" authorId="0" shapeId="0">
      <text>
        <r>
          <rPr>
            <b/>
            <sz val="9"/>
            <color indexed="81"/>
            <rFont val="Tahoma"/>
            <charset val="1"/>
          </rPr>
          <t>Свободный "2"
Итоги подводятся только по видимым элементам (сумма).
Включена типовая формула:
=ЕСЛИ(2Применим ли в оценке=1;Вес2.2/MIN(Вес2.1;Вес2.2;Вес2.3);"")</t>
        </r>
      </text>
    </comment>
    <comment ref="Y14" authorId="0" shapeId="0">
      <text>
        <r>
          <rPr>
            <b/>
            <sz val="9"/>
            <color indexed="81"/>
            <rFont val="Tahoma"/>
            <charset val="1"/>
          </rPr>
          <t>Свободный "3"
Итоги подводятся только по видимым элементам (сумма).
Включена типовая формула:
=ЕСЛИ(3Применим ли в оценке=1;Вес2.3/MIN(Вес2.1;Вес2.2;Вес2.3);"")</t>
        </r>
      </text>
    </comment>
    <comment ref="Z14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весов"
Итоги подводятся только по видимым элементам (сумма).
Включена типовая формула:
=SUM(1:3)</t>
        </r>
      </text>
    </comment>
  </commentList>
</comments>
</file>

<file path=xl/comments3.xml><?xml version="1.0" encoding="utf-8"?>
<comments xmlns="http://schemas.openxmlformats.org/spreadsheetml/2006/main">
  <authors>
    <author>Чулков Александр Сергеевич</author>
  </authors>
  <commentList>
    <comment ref="B16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=ЕСЛИ(Применим ли в оценке&lt;&gt;1;"";SUM(1Взвешенное значение;2Взвешенное значение;3Взвешенное значение;4Взвешенное значение;5Взвешенное значение))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расходов].[(Исполнение местного бюджета в части расходов ДАННЫЕ)]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D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Включена типовая формула:
=ЕСЛИ(SUM(1Применим ли в оценке;2Применим ли в оценке;3Применим ли в оценке;4Применим ли в оценке;5Применим ли в оценке)=0;0;1)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показатели].[Исполнение местного бюджета в части расходов].[(Исполнение местного бюджета в части расходов ДАННЫЕ)]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E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расходов].[Качество осуществления равномерности расходов]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расходов].[Качество осуществления равномерности расходов]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расходов].[Качество осуществления равномерности расходов]</t>
        </r>
      </text>
    </comment>
    <comment ref="H16" authorId="0" shapeId="0">
      <text>
        <r>
          <rPr>
            <b/>
            <sz val="9"/>
            <color indexed="81"/>
            <rFont val="Tahoma"/>
            <charset val="1"/>
          </rPr>
          <t>Свободный "1Вес расчетный"
Итоги подводятся только по видимым элементам (сумма).
Включена типовая формула:
=ЕСЛИ(1Применим ли в оценке=1;(MIN(Вес3.1;Вес3.2;Вес3.3;Вес3.4;Вес3.5))*((100/MIN(Вес3.1;Вес3.2;Вес3.3;Вес3.4;Вес3.5))/Сумма весов*Вес3.1/MIN(Вес3.1;Вес3.2;Вес3.3;Вес3.4;Вес3.5));"")</t>
        </r>
      </text>
    </comment>
    <comment ref="I16" authorId="0" shapeId="0">
      <text>
        <r>
          <rPr>
            <b/>
            <sz val="9"/>
            <color indexed="81"/>
            <rFont val="Tahoma"/>
            <charset val="1"/>
          </rPr>
          <t>Свободный "1Оценка с уч веса"
Итоги подводятся только по видимым элементам (сумма).
Включена типовая формула:
=ЕСЛИ(1Вес расчетный="";"не применяется";ЕСЛИ(1Применим ли в оценке=0;"не применяется";1Вес расчетный*1Оценка показателя/100))</t>
        </r>
      </text>
    </comment>
    <comment ref="J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=ЕСЛИ(ЕЧИСЛО(1Оценка с уч веса);1Оценка с уч веса;"")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расходов].[Качество осуществления равномерности расходов]</t>
        </r>
      </text>
    </comment>
    <comment ref="K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расходов].[Качество поквартального исполнения кассового плана ГРБС в части кассовых выплат по расходам местного бюджета с учётом прогнозных значений]</t>
        </r>
      </text>
    </comment>
    <comment ref="L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расходов].[Качество поквартального исполнения кассового плана ГРБС в части кассовых выплат по расходам местного бюджета с учётом прогнозных значений]</t>
        </r>
      </text>
    </comment>
    <comment ref="M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расходов].[Качество поквартального исполнения кассового плана ГРБС в части кассовых выплат по расходам местного бюджета с учётом прогнозных значений]</t>
        </r>
      </text>
    </comment>
    <comment ref="N16" authorId="0" shapeId="0">
      <text>
        <r>
          <rPr>
            <b/>
            <sz val="9"/>
            <color indexed="81"/>
            <rFont val="Tahoma"/>
            <charset val="1"/>
          </rPr>
          <t>Свободный "2Вес расчетный"
Итоги подводятся только по видимым элементам (сумма).
Включена типовая формула:
=ЕСЛИ(2Применим ли в оценке=1;(MIN(Вес3.1;Вес3.2;Вес3.3;Вес3.4;Вес3.5))*((100/MIN(Вес3.1;Вес3.2;Вес3.3;Вес3.4;Вес3.5))/Сумма весов*Вес3.2/MIN(Вес3.1;Вес3.2;Вес3.3;Вес3.4;Вес3.5));"")</t>
        </r>
      </text>
    </comment>
    <comment ref="O16" authorId="0" shapeId="0">
      <text>
        <r>
          <rPr>
            <b/>
            <sz val="9"/>
            <color indexed="81"/>
            <rFont val="Tahoma"/>
            <charset val="1"/>
          </rPr>
          <t>Свободный "2Оценка с уч веса"
Итоги подводятся только по видимым элементам (сумма).
Включена типовая формула:
=ЕСЛИ(2Вес расчетный="";"не применяется";ЕСЛИ(2Применим ли в оценке=0;"не применяется";2Вес расчетный*2Оценка показателя/100))</t>
        </r>
      </text>
    </comment>
    <comment ref="P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=ЕСЛИ(ЕЧИСЛО(2Оценка с уч веса);2Оценка с уч веса;"")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расходов].[Качество поквартального исполнения кассового плана ГРБС в части кассовых выплат по расходам местного бюджета с учётом прогнозных значений]</t>
        </r>
      </text>
    </comment>
    <comment ref="Q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расходов].[Эффективность использования межбюджетных трансфертов, имеющих целевое назначение, источником финансового обеспечения которых являются средства федерального бюджета, краевого бюджета]</t>
        </r>
      </text>
    </comment>
    <comment ref="R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расходов].[Эффективность использования межбюджетных трансфертов, имеющих целевое назначение, источником финансового обеспечения которых являются средства федерального бюджета, краевого бюджета]</t>
        </r>
      </text>
    </comment>
    <comment ref="S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расходов].[Эффективность использования межбюджетных трансфертов, имеющих целевое назначение, источником финансового обеспечения которых являются средства федерального бюджета, краевого бюджета]</t>
        </r>
      </text>
    </comment>
    <comment ref="T16" authorId="0" shapeId="0">
      <text>
        <r>
          <rPr>
            <b/>
            <sz val="9"/>
            <color indexed="81"/>
            <rFont val="Tahoma"/>
            <charset val="1"/>
          </rPr>
          <t>Свободный "3Вес расчетный"
Итоги подводятся только по видимым элементам (сумма).
Включена типовая формула:
=ЕСЛИ(3Применим ли в оценке=1;(MIN(Вес3.1;Вес3.2;Вес3.3;Вес3.4;Вес3.5))*((100/MIN(Вес3.1;Вес3.2;Вес3.3;Вес3.4;Вес3.5))/Сумма весов*Вес3.3/MIN(Вес3.1;Вес3.2;Вес3.3;Вес3.4;Вес3.5));"")</t>
        </r>
      </text>
    </comment>
    <comment ref="U16" authorId="0" shapeId="0">
      <text>
        <r>
          <rPr>
            <b/>
            <sz val="9"/>
            <color indexed="81"/>
            <rFont val="Tahoma"/>
            <charset val="1"/>
          </rPr>
          <t>Свободный "3Оценка с уч веса"
Итоги подводятся только по видимым элементам (сумма).
Включена типовая формула:
=ЕСЛИ(3Вес расчетный="";"не применяется";ЕСЛИ(3Применим ли в оценке=0;"не применяется";3Вес расчетный*3Оценка показателя/100))</t>
        </r>
      </text>
    </comment>
    <comment ref="V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=ЕСЛИ(ЕЧИСЛО(3Оценка с уч веса);3Оценка с уч веса;"")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расходов].[Эффективность использования межбюджетных трансфертов, имеющих целевое назначение, источником финансового обеспечения которых являются средства федерального бюджета, краевого бюджета]</t>
        </r>
      </text>
    </comment>
    <comment ref="W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расходов].[Эффективность управления ГРБС кредиторской задолженностью по расчётам с поставщиками и подрядчиками]</t>
        </r>
      </text>
    </comment>
    <comment ref="X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расходов].[Эффективность управления ГРБС кредиторской задолженностью по расчётам с поставщиками и подрядчиками]</t>
        </r>
      </text>
    </comment>
    <comment ref="Y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расходов].[Эффективность управления ГРБС кредиторской задолженностью по расчётам с поставщиками и подрядчиками]</t>
        </r>
      </text>
    </comment>
    <comment ref="Z16" authorId="0" shapeId="0">
      <text>
        <r>
          <rPr>
            <b/>
            <sz val="9"/>
            <color indexed="81"/>
            <rFont val="Tahoma"/>
            <charset val="1"/>
          </rPr>
          <t>Свободный "4Вес расчетный"
Итоги подводятся только по видимым элементам (сумма).
Включена типовая формула:
=ЕСЛИ(4Применим ли в оценке=1;(MIN(Вес3.1;Вес3.2;Вес3.3;Вес3.4;Вес3.5))*((100/MIN(Вес3.1;Вес3.2;Вес3.3;Вес3.4;Вес3.5))/Сумма весов*Вес3.4/MIN(Вес3.1;Вес3.2;Вес3.3;Вес3.4;Вес3.5));"")</t>
        </r>
      </text>
    </comment>
    <comment ref="AA16" authorId="0" shapeId="0">
      <text>
        <r>
          <rPr>
            <b/>
            <sz val="9"/>
            <color indexed="81"/>
            <rFont val="Tahoma"/>
            <charset val="1"/>
          </rPr>
          <t>Свободный "4Оценка с уч веса"
Итоги подводятся только по видимым элементам (сумма).
Включена типовая формула:
=ЕСЛИ(4Вес расчетный="";"не применяется";ЕСЛИ(4Применим ли в оценке=0;"не применяется";4Оценка показателя*4Вес расчетный/100))</t>
        </r>
      </text>
    </comment>
    <comment ref="AB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=ЕСЛИ(ЕЧИСЛО(4Оценка с уч веса);4Оценка с уч веса;"")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расходов].[Эффективность управления ГРБС кредиторской задолженностью по расчётам с поставщиками и подрядчиками]</t>
        </r>
      </text>
    </comment>
    <comment ref="AC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расходов].[Наличие просроченной кредиторской задолженности ГРБС и подведомственных ПБС на конец отчётного периода]</t>
        </r>
      </text>
    </comment>
    <comment ref="AD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расходов].[Наличие просроченной кредиторской задолженности ГРБС и подведомственных ПБС на конец отчётного периода]</t>
        </r>
      </text>
    </comment>
    <comment ref="AE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расходов].[Наличие просроченной кредиторской задолженности ГРБС и подведомственных ПБС на конец отчётного периода]</t>
        </r>
      </text>
    </comment>
    <comment ref="AF16" authorId="0" shapeId="0">
      <text>
        <r>
          <rPr>
            <b/>
            <sz val="9"/>
            <color indexed="81"/>
            <rFont val="Tahoma"/>
            <charset val="1"/>
          </rPr>
          <t>Свободный "5Вес расчетный"
Итоги подводятся только по видимым элементам (сумма).
Включена типовая формула:
=ЕСЛИ(5Применим ли в оценке=1;(MIN(Вес3.1;Вес3.2;Вес3.3;Вес3.4;Вес3.5))*((100/MIN(Вес3.1;Вес3.2;Вес3.3;Вес3.4;Вес3.5))/Сумма весов*Вес3.5/MIN(Вес3.1;Вес3.2;Вес3.3;Вес3.4;Вес3.5));"")</t>
        </r>
      </text>
    </comment>
    <comment ref="AG16" authorId="0" shapeId="0">
      <text>
        <r>
          <rPr>
            <b/>
            <sz val="9"/>
            <color indexed="81"/>
            <rFont val="Tahoma"/>
            <charset val="1"/>
          </rPr>
          <t>Свободный "5Оценка с уч веса"
Итоги подводятся только по видимым элементам (сумма).
Включена типовая формула:
=ЕСЛИ(5Вес расчетный="";"не применяется";ЕСЛИ(5Применим ли в оценке=0;"не применяется";5Вес расчетный*5Оценка показателя/100))</t>
        </r>
      </text>
    </comment>
    <comment ref="AH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=ЕСЛИ(ЕЧИСЛО(5Оценка с уч веса);5Оценка с уч веса;"")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расходов].[Наличие просроченной кредиторской задолженности ГРБС и подведомственных ПБС на конец отчётного периода]</t>
        </r>
      </text>
    </comment>
    <comment ref="AI16" authorId="0" shapeId="0">
      <text>
        <r>
          <rPr>
            <b/>
            <sz val="9"/>
            <color indexed="81"/>
            <rFont val="Tahoma"/>
            <charset val="1"/>
          </rPr>
          <t>Свободный "1"
Итоги подводятся только по видимым элементам (сумма).
Включена типовая формула:
=ЕСЛИ(1Применим ли в оценке=1;Вес3.1/MIN(Вес3.1;Вес3.2;Вес3.3;Вес3.4;Вес3.5);"")</t>
        </r>
      </text>
    </comment>
    <comment ref="AJ16" authorId="0" shapeId="0">
      <text>
        <r>
          <rPr>
            <b/>
            <sz val="9"/>
            <color indexed="81"/>
            <rFont val="Tahoma"/>
            <charset val="1"/>
          </rPr>
          <t>Свободный "2"
Итоги подводятся только по видимым элементам (сумма).
Включена типовая формула:
=ЕСЛИ(2Применим ли в оценке=1;Вес3.2/MIN(Вес3.1;Вес3.2;Вес3.3;Вес3.4;Вес3.5);"")</t>
        </r>
      </text>
    </comment>
    <comment ref="AK16" authorId="0" shapeId="0">
      <text>
        <r>
          <rPr>
            <b/>
            <sz val="9"/>
            <color indexed="81"/>
            <rFont val="Tahoma"/>
            <charset val="1"/>
          </rPr>
          <t>Свободный "3"
Итоги подводятся только по видимым элементам (сумма).
Включена типовая формула:
=ЕСЛИ(3Применим ли в оценке=1;Вес3.3/MIN(Вес3.1;Вес3.2;Вес3.3;Вес3.4;Вес3.5);"")</t>
        </r>
      </text>
    </comment>
    <comment ref="AL16" authorId="0" shapeId="0">
      <text>
        <r>
          <rPr>
            <b/>
            <sz val="9"/>
            <color indexed="81"/>
            <rFont val="Tahoma"/>
            <charset val="1"/>
          </rPr>
          <t>Свободный "4"
Итоги подводятся только по видимым элементам (сумма).
Включена типовая формула:
=ЕСЛИ(4Применим ли в оценке=1;Вес3.4/MIN(Вес3.1;Вес3.2;Вес3.3;Вес3.4;Вес3.5);"")</t>
        </r>
      </text>
    </comment>
    <comment ref="AM16" authorId="0" shapeId="0">
      <text>
        <r>
          <rPr>
            <b/>
            <sz val="9"/>
            <color indexed="81"/>
            <rFont val="Tahoma"/>
            <charset val="1"/>
          </rPr>
          <t>Свободный "5"
Итоги подводятся только по видимым элементам (сумма).
Включена типовая формула:
=ЕСЛИ(5Применим ли в оценке=1;Вес3.5/MIN(Вес3.1;Вес3.2;Вес3.3;Вес3.4;Вес3.5);"")</t>
        </r>
      </text>
    </comment>
    <comment ref="AN16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весов"
Итоги подводятся только по видимым элементам (сумма).
Включена типовая формула:
=SUM(1:5)</t>
        </r>
      </text>
    </comment>
  </commentList>
</comments>
</file>

<file path=xl/comments4.xml><?xml version="1.0" encoding="utf-8"?>
<comments xmlns="http://schemas.openxmlformats.org/spreadsheetml/2006/main">
  <authors>
    <author>Чулков Александр Сергеевич</author>
  </authors>
  <commentList>
    <comment ref="B16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=ЕСЛИ(Применим ли в оценке&lt;&gt;1;"";SUM(1Взвешенное значение;2Взвешенное значение;3Взвешенное значение;4Взвешенное значение;5Взвешенное значение))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показатели].[Учёт и отчетность].[(Учёт и отчетность ДАННЫЕ)]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D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Включена типовая формула:
=ЕСЛИ(SUM(1Применим ли в оценке;2Применим ли в оценке;3Применим ли в оценке;4Применим ли в оценке;5Применим ли в оценке)=0;0;1)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показатели].[Учёт и отчетность].[(Учёт и отчетность ДАННЫЕ)]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E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показатели].[Учёт и отчетность].[Методические рекомендации (указания) ГРБС по реализации учётной политики]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показатели].[Учёт и отчетность].[Методические рекомендации (указания) ГРБС по реализации учётной политики]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показатели].[Учёт и отчетность].[Методические рекомендации (указания) ГРБС по реализации учётной политики]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H16" authorId="0" shapeId="0">
      <text>
        <r>
          <rPr>
            <b/>
            <sz val="9"/>
            <color indexed="81"/>
            <rFont val="Tahoma"/>
            <charset val="1"/>
          </rPr>
          <t>Свободный "1Вес расчетный"
Итоги подводятся только по видимым элементам (сумма).
Включена типовая формула:
=ЕСЛИ(1Применим ли в оценке=1;(MIN(Вес4.1;Вес4.2;Вес4.3;Вес4.4;Вес4.5))*((100/MIN(Вес4.1;Вес4.2;Вес4.3;Вес4.4;Вес4.5))/Сумма весов*Вес4.1/MIN(Вес4.1;Вес4.2;Вес4.3;Вес4.4;Вес4.5));"")</t>
        </r>
      </text>
    </comment>
    <comment ref="I16" authorId="0" shapeId="0">
      <text>
        <r>
          <rPr>
            <b/>
            <sz val="9"/>
            <color indexed="81"/>
            <rFont val="Tahoma"/>
            <charset val="1"/>
          </rPr>
          <t>Свободный "1Оценка с уч веса"
Итоги подводятся только по видимым элементам (сумма).
Включена типовая формула:
=ЕСЛИ(1Вес расчетный="";"не применяется";ЕСЛИ(1Применим ли в оценке=0;"не применяется";1Вес расчетный*1Оценка показателя/100))</t>
        </r>
      </text>
    </comment>
    <comment ref="J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=ЕСЛИ(ЕЧИСЛО(1Оценка с уч веса);1Оценка с уч веса;"")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показатели].[Учёт и отчетность].[Методические рекомендации (указания) ГРБС по реализации учётной политики]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K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показатели].[Учёт и отчетность].[Наличие единой автоматизированной системы сбора и свода бюджетной отчётности]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L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показатели].[Учёт и отчетность].[Наличие единой автоматизированной системы сбора и свода бюджетной отчётности]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M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показатели].[Учёт и отчетность].[Наличие единой автоматизированной системы сбора и свода бюджетной отчётности]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N16" authorId="0" shapeId="0">
      <text>
        <r>
          <rPr>
            <b/>
            <sz val="9"/>
            <color indexed="81"/>
            <rFont val="Tahoma"/>
            <charset val="1"/>
          </rPr>
          <t>Свободный "2Вес расчетный"
Итоги подводятся только по видимым элементам (сумма).
Включена типовая формула:
=ЕСЛИ(2Применим ли в оценке=1;(MIN(Вес4.1;Вес4.2;Вес4.3;Вес4.4;Вес4.5))*((100/MIN(Вес4.1;Вес4.2;Вес4.3;Вес4.4;Вес4.5))/Сумма весов*Вес4.2/MIN(Вес4.1;Вес4.2;Вес4.3;Вес4.4;Вес4.5));"")</t>
        </r>
      </text>
    </comment>
    <comment ref="O16" authorId="0" shapeId="0">
      <text>
        <r>
          <rPr>
            <b/>
            <sz val="9"/>
            <color indexed="81"/>
            <rFont val="Tahoma"/>
            <charset val="1"/>
          </rPr>
          <t>Свободный "2Оценка с уч веса"
Итоги подводятся только по видимым элементам (сумма).
Включена типовая формула:
=ЕСЛИ(2Вес расчетный="";"не применяется";ЕСЛИ(2Применим ли в оценке=0;"не применяется";2Вес расчетный*2Оценка показателя/100))</t>
        </r>
      </text>
    </comment>
    <comment ref="P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=ЕСЛИ(ЕЧИСЛО(2Оценка с уч веса);2Оценка с уч веса;"")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показатели].[Учёт и отчетность].[Наличие единой автоматизированной системы сбора и свода бюджетной отчётности]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Q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показатели].[Учёт и отчетность].[Применение получателями средств местного бюджета программных комплексов по автоматизации бюджетного учёта]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R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показатели].[Учёт и отчетность].[Применение получателями средств местного бюджета программных комплексов по автоматизации бюджетного учёта]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S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показатели].[Учёт и отчетность].[Применение получателями средств местного бюджета программных комплексов по автоматизации бюджетного учёта]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T16" authorId="0" shapeId="0">
      <text>
        <r>
          <rPr>
            <b/>
            <sz val="9"/>
            <color indexed="81"/>
            <rFont val="Tahoma"/>
            <charset val="1"/>
          </rPr>
          <t>Свободный "3Вес расчетный"
Итоги подводятся только по видимым элементам (сумма).
Включена типовая формула:
=ЕСЛИ(3Применим ли в оценке=1;(MIN(Вес4.1;Вес4.2;Вес4.3;Вес4.4;Вес4.5))*((100/MIN(Вес4.1;Вес4.2;Вес4.3;Вес4.4;Вес4.5))/Сумма весов*Вес4.3/MIN(Вес4.1;Вес4.2;Вес4.3;Вес4.4;Вес4.5));"")</t>
        </r>
      </text>
    </comment>
    <comment ref="U16" authorId="0" shapeId="0">
      <text>
        <r>
          <rPr>
            <b/>
            <sz val="9"/>
            <color indexed="81"/>
            <rFont val="Tahoma"/>
            <charset val="1"/>
          </rPr>
          <t>Свободный "3Оценка с уч веса"
Итоги подводятся только по видимым элементам (сумма).
Включена типовая формула:
=ЕСЛИ(3Вес расчетный="";"не применяется";ЕСЛИ(3Применим ли в оценке=0;"не применяется";3Вес расчетный*3Оценка показателя/100))</t>
        </r>
      </text>
    </comment>
    <comment ref="V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=ЕСЛИ(ЕЧИСЛО(3Оценка с уч веса);3Оценка с уч веса;"")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показатели].[Учёт и отчетность].[Применение получателями средств местного бюджета программных комплексов по автоматизации бюджетного учёта]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W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показатели].[Учёт и отчетность].[Представление в составе годовой бюджетной отчётности Сведений о мерах по повышению эффективности расходования бюджетных средств]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X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показатели].[Учёт и отчетность].[Представление в составе годовой бюджетной отчётности Сведений о мерах по повышению эффективности расходования бюджетных средств]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Y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показатели].[Учёт и отчетность].[Представление в составе годовой бюджетной отчётности Сведений о мерах по повышению эффективности расходования бюджетных средств]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Z16" authorId="0" shapeId="0">
      <text>
        <r>
          <rPr>
            <b/>
            <sz val="9"/>
            <color indexed="81"/>
            <rFont val="Tahoma"/>
            <charset val="1"/>
          </rPr>
          <t>Свободный "4Вес расчетный"
Итоги подводятся только по видимым элементам (сумма).
Включена типовая формула:
=ЕСЛИ(4Применим ли в оценке=1;(MIN(Вес4.1;Вес4.2;Вес4.3;Вес4.4;Вес4.5))*((100/MIN(Вес4.1;Вес4.2;Вес4.3;Вес4.4;Вес4.5))/Сумма весов*Вес4.4/MIN(Вес4.1;Вес4.2;Вес4.3;Вес4.4;Вес4.5));"")</t>
        </r>
      </text>
    </comment>
    <comment ref="AA16" authorId="0" shapeId="0">
      <text>
        <r>
          <rPr>
            <b/>
            <sz val="9"/>
            <color indexed="81"/>
            <rFont val="Tahoma"/>
            <charset val="1"/>
          </rPr>
          <t>Свободный "4Оценка с уч веса"
Итоги подводятся только по видимым элементам (сумма).
Включена типовая формула:
=ЕСЛИ(4Вес расчетный="";"не применяется";ЕСЛИ(4Применим ли в оценке=0;"не применяется";4Оценка показателя*4Вес расчетный/100))</t>
        </r>
      </text>
    </comment>
    <comment ref="AB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=ЕСЛИ(ЕЧИСЛО(4Оценка с уч веса);4Оценка с уч веса;"")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показатели].[Учёт и отчетность].[Представление в составе годовой бюджетной отчётности Сведений о мерах по повышению эффективности расходования бюджетных средств]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C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показатели].[Учёт и отчетность].[Соответствие приведённых в Сведениях о результатах деятельности,  показателям, указанным в обоснованиях бюджетных ассигнований ГРБС]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D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показатели].[Учёт и отчетность].[Соответствие приведённых в Сведениях о результатах деятельности,  показателям, указанным в обоснованиях бюджетных ассигнований ГРБС]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E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показатели].[Учёт и отчетность].[Соответствие приведённых в Сведениях о результатах деятельности,  показателям, указанным в обоснованиях бюджетных ассигнований ГРБС]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F16" authorId="0" shapeId="0">
      <text>
        <r>
          <rPr>
            <b/>
            <sz val="9"/>
            <color indexed="81"/>
            <rFont val="Tahoma"/>
            <charset val="1"/>
          </rPr>
          <t>Свободный "5Вес расчетный"
Итоги подводятся только по видимым элементам (сумма).
Включена типовая формула:
=ЕСЛИ(5Применим ли в оценке=1;(MIN(Вес4.1;Вес4.2;Вес4.3;Вес4.4;Вес4.5))*((100/MIN(Вес4.1;Вес4.2;Вес4.3;Вес4.4;Вес4.5))/Сумма весов*Вес4.5/MIN(Вес4.1;Вес4.2;Вес4.3;Вес4.4;Вес4.5));"")</t>
        </r>
      </text>
    </comment>
    <comment ref="AG16" authorId="0" shapeId="0">
      <text>
        <r>
          <rPr>
            <b/>
            <sz val="9"/>
            <color indexed="81"/>
            <rFont val="Tahoma"/>
            <charset val="1"/>
          </rPr>
          <t>Свободный "5Оценка с уч веса"
Итоги подводятся только по видимым элементам (сумма).
Включена типовая формула:
=ЕСЛИ(5Вес расчетный="";"не применяется";ЕСЛИ(5Применим ли в оценке=0;"не применяется";5Вес расчетный*5Оценка показателя/100))</t>
        </r>
      </text>
    </comment>
    <comment ref="AH16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=ЕСЛИ(ЕЧИСЛО(5Оценка с уч веса);5Оценка с уч веса;"")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показатели].[Учёт и отчетность].[Соответствие приведённых в Сведениях о результатах деятельности,  показателям, указанным в обоснованиях бюджетных ассигнований ГРБС]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I16" authorId="0" shapeId="0">
      <text>
        <r>
          <rPr>
            <b/>
            <sz val="9"/>
            <color indexed="81"/>
            <rFont val="Tahoma"/>
            <charset val="1"/>
          </rPr>
          <t>Свободный "1"
Итоги подводятся только по видимым элементам (сумма).
Включена типовая формула:
=ЕСЛИ(1Применим ли в оценке=1;Вес4.1/MIN(Вес4.1;Вес4.2;Вес4.3;Вес4.4;Вес4.5);"")</t>
        </r>
      </text>
    </comment>
    <comment ref="AJ16" authorId="0" shapeId="0">
      <text>
        <r>
          <rPr>
            <b/>
            <sz val="9"/>
            <color indexed="81"/>
            <rFont val="Tahoma"/>
            <charset val="1"/>
          </rPr>
          <t>Свободный "2"
Итоги подводятся только по видимым элементам (сумма).
Включена типовая формула:
=ЕСЛИ(2Применим ли в оценке=1;Вес4.2/MIN(Вес4.1;Вес4.2;Вес4.3;Вес4.4;Вес4.5);"")</t>
        </r>
      </text>
    </comment>
    <comment ref="AK16" authorId="0" shapeId="0">
      <text>
        <r>
          <rPr>
            <b/>
            <sz val="9"/>
            <color indexed="81"/>
            <rFont val="Tahoma"/>
            <charset val="1"/>
          </rPr>
          <t>Свободный "3"
Итоги подводятся только по видимым элементам (сумма).
Включена типовая формула:
=ЕСЛИ(3Применим ли в оценке=1;Вес4.3/MIN(Вес4.1;Вес4.2;Вес4.3;Вес4.4;Вес4.5);"")</t>
        </r>
      </text>
    </comment>
    <comment ref="AL16" authorId="0" shapeId="0">
      <text>
        <r>
          <rPr>
            <b/>
            <sz val="9"/>
            <color indexed="81"/>
            <rFont val="Tahoma"/>
            <charset val="1"/>
          </rPr>
          <t>Свободный "4"
Итоги подводятся только по видимым элементам (сумма).
Включена типовая формула:
=ЕСЛИ(4Применим ли в оценке=1;Вес4.4/MIN(Вес4.1;Вес4.2;Вес4.3;Вес4.4;Вес4.5);"")</t>
        </r>
      </text>
    </comment>
    <comment ref="AM16" authorId="0" shapeId="0">
      <text>
        <r>
          <rPr>
            <b/>
            <sz val="9"/>
            <color indexed="81"/>
            <rFont val="Tahoma"/>
            <charset val="1"/>
          </rPr>
          <t>Свободный "5"
Итоги подводятся только по видимым элементам (сумма).
Включена типовая формула:
=ЕСЛИ(5Применим ли в оценке=1;Вес4.5/MIN(Вес4.1;Вес4.2;Вес4.3;Вес4.4;Вес4.5);"")</t>
        </r>
      </text>
    </comment>
    <comment ref="AN16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весов"
Итоги подводятся только по видимым элементам (сумма).
Включена типовая формула:
=SUM(1:5)</t>
        </r>
      </text>
    </comment>
  </commentList>
</comments>
</file>

<file path=xl/comments5.xml><?xml version="1.0" encoding="utf-8"?>
<comments xmlns="http://schemas.openxmlformats.org/spreadsheetml/2006/main">
  <authors>
    <author>Чулков Александр Сергеевич</author>
  </authors>
  <commentList>
    <comment ref="B17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=ЕСЛИ(Применим ли в оценке&lt;&gt;1;"";SUM(1Взвешенное значение;2Взвешенное значение;3Взвешенное значение;4Взвешенное значение;5Взвешенное значение;6Взвешенное значение))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аудит].[(Контроль и аудит ДАННЫЕ)]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D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Включена типовая формула:
=ЕСЛИ(SUM(1Применим ли в оценке;2Применим ли в оценке;3Применим ли в оценке;4Применим ли в оценке;5Применим ли в оценке;6Применим ли в оценке)=0;0;1)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аудит].[(Контроль и аудит ДАННЫЕ)]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аудит].[Качество правового акта участника мониторинга об организации внутреннего финансового аудита (контроля)]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аудит].[Качество правового акта участника мониторинга об организации внутреннего финансового аудита (контроля)]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аудит].[Качество правового акта участника мониторинга об организации внутреннего финансового аудита (контроля)]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H17" authorId="0" shapeId="0">
      <text>
        <r>
          <rPr>
            <b/>
            <sz val="9"/>
            <color indexed="81"/>
            <rFont val="Tahoma"/>
            <charset val="1"/>
          </rPr>
          <t>Свободный "1Вес расчетный"
Итоги подводятся только по видимым элементам (сумма).
Включена типовая формула:
=ЕСЛИ(1Применим ли в оценке=1;(MIN(Вес5.1;Вес5.2;Вес5.3;Вес5.4;Вес5.5;Вес5.6))*((100/MIN(Вес5.1;Вес5.2;Вес5.3;Вес5.4;Вес5.5;Вес5.6))/Сумма весов*Вес5.1/MIN(Вес5.1;Вес5.2;Вес5.3;Вес5.4;Вес5.5;Вес5.6));"")</t>
        </r>
      </text>
    </comment>
    <comment ref="I17" authorId="0" shapeId="0">
      <text>
        <r>
          <rPr>
            <b/>
            <sz val="9"/>
            <color indexed="81"/>
            <rFont val="Tahoma"/>
            <charset val="1"/>
          </rPr>
          <t>Свободный "1Оценка с уч веса"
Итоги подводятся только по видимым элементам (сумма).
Включена типовая формула:
=ЕСЛИ(1Вес расчетный="";"не применяется";ЕСЛИ(1Применим ли в оценке=0;"не применяется";1Вес расчетный*1Оценка показателя/100))</t>
        </r>
      </text>
    </comment>
    <comment ref="J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=ЕСЛИ(ЕЧИСЛО(1Оценка с уч веса);1Оценка с уч веса;"")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аудит].[Качество правового акта участника мониторинга об организации внутреннего финансового аудита (контроля)]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K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муниципальных учреждений]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L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муниципальных учреждений]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M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муниципальных учреждений]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N17" authorId="0" shapeId="0">
      <text>
        <r>
          <rPr>
            <b/>
            <sz val="9"/>
            <color indexed="81"/>
            <rFont val="Tahoma"/>
            <charset val="1"/>
          </rPr>
          <t>Свободный "2Вес расчетный"
Итоги подводятся только по видимым элементам (сумма).
Включена типовая формула:
=ЕСЛИ(2Применим ли в оценке=1;(MIN(Вес5.1;Вес5.2;Вес5.3;Вес5.4;Вес5.5;Вес5.6))*((100/MIN(Вес5.1;Вес5.2;Вес5.3;Вес5.4;Вес5.5;Вес5.6))/Сумма весов*Вес5.2/MIN(Вес5.1;Вес5.2;Вес5.3;Вес5.4;Вес5.5;Вес5.6));"")</t>
        </r>
      </text>
    </comment>
    <comment ref="O17" authorId="0" shapeId="0">
      <text>
        <r>
          <rPr>
            <b/>
            <sz val="9"/>
            <color indexed="81"/>
            <rFont val="Tahoma"/>
            <charset val="1"/>
          </rPr>
          <t>Свободный "2Оценка с уч веса"
Итоги подводятся только по видимым элементам (сумма).
Включена типовая формула:
=ЕСЛИ(2Вес расчетный="";"не применяется";ЕСЛИ(2Применим ли в оценке=0;"не применяется";2Вес расчетный*2Оценка показателя/100))</t>
        </r>
      </text>
    </comment>
    <comment ref="P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=ЕСЛИ(ЕЧИСЛО(2Оценка с уч веса);2Оценка с уч веса;"")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муниципальных учреждений]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Q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аудит].[Осуществление мероприятий внутреннего контроля]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R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аудит].[Осуществление мероприятий внутреннего контроля]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S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аудит].[Осуществление мероприятий внутреннего контроля]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T17" authorId="0" shapeId="0">
      <text>
        <r>
          <rPr>
            <b/>
            <sz val="9"/>
            <color indexed="81"/>
            <rFont val="Tahoma"/>
            <charset val="1"/>
          </rPr>
          <t>Свободный "3Вес расчетный"
Итоги подводятся только по видимым элементам (сумма).
Включена типовая формула:
=ЕСЛИ(3Применим ли в оценке=1;(MIN(Вес5.1;Вес5.2;Вес5.3;Вес5.4;Вес5.5;Вес5.6))*((100/MIN(Вес5.1;Вес5.2;Вес5.3;Вес5.4;Вес5.5;Вес5.6))/Сумма весов*Вес5.3/MIN(Вес5.1;Вес5.2;Вес5.3;Вес5.4;Вес5.5;Вес5.6));"")</t>
        </r>
      </text>
    </comment>
    <comment ref="U17" authorId="0" shapeId="0">
      <text>
        <r>
          <rPr>
            <b/>
            <sz val="9"/>
            <color indexed="81"/>
            <rFont val="Tahoma"/>
            <charset val="1"/>
          </rPr>
          <t>Свободный "3Оценка с уч веса"
Итоги подводятся только по видимым элементам (сумма).
Включена типовая формула:
=ЕСЛИ(3Вес расчетный="";"не применяется";ЕСЛИ(3Применим ли в оценке=0;"не применяется";3Вес расчетный*3Оценка показателя/100))</t>
        </r>
      </text>
    </comment>
    <comment ref="V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=ЕСЛИ(ЕЧИСЛО(3Оценка с уч веса);3Оценка с уч веса;"")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аудит].[Осуществление мероприятий внутреннего контроля]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W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аудит].[Динамика нарушений, выявленных в ходе внешних контрольных мероприятий]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X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аудит].[Динамика нарушений, выявленных в ходе внешних контрольных мероприятий]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Y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аудит].[Динамика нарушений, выявленных в ходе внешних контрольных мероприятий]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Z17" authorId="0" shapeId="0">
      <text>
        <r>
          <rPr>
            <b/>
            <sz val="9"/>
            <color indexed="81"/>
            <rFont val="Tahoma"/>
            <charset val="1"/>
          </rPr>
          <t>Свободный "4Вес расчетный"
Итоги подводятся только по видимым элементам (сумма).
Включена типовая формула:
=ЕСЛИ(4Применим ли в оценке=1;(MIN(Вес5.1;Вес5.2;Вес5.3;Вес5.4;Вес5.5;Вес5.6))*((100/MIN(Вес5.1;Вес5.2;Вес5.3;Вес5.4;Вес5.5;Вес5.6))/Сумма весов*Вес5.4/MIN(Вес5.1;Вес5.2;Вес5.3;Вес5.4;Вес5.5;Вес5.6));"")</t>
        </r>
      </text>
    </comment>
    <comment ref="AA17" authorId="0" shapeId="0">
      <text>
        <r>
          <rPr>
            <b/>
            <sz val="9"/>
            <color indexed="81"/>
            <rFont val="Tahoma"/>
            <charset val="1"/>
          </rPr>
          <t>Свободный "4Оценка с уч веса"
Итоги подводятся только по видимым элементам (сумма).
Включена типовая формула:
=ЕСЛИ(4Вес расчетный="";"не применяется";ЕСЛИ(4Применим ли в оценке=0;"не применяется";4Оценка показателя*4Вес расчетный/100))</t>
        </r>
      </text>
    </comment>
    <comment ref="AB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=ЕСЛИ(ЕЧИСЛО(4Оценка с уч веса);4Оценка с уч веса;"")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аудит].[Динамика нарушений, выявленных в ходе внешних контрольных мероприятий]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C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аудит].[Проведение инвентаризаций]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D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аудит].[Проведение инвентаризаций]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E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аудит].[Проведение инвентаризаций]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F17" authorId="0" shapeId="0">
      <text>
        <r>
          <rPr>
            <b/>
            <sz val="9"/>
            <color indexed="81"/>
            <rFont val="Tahoma"/>
            <charset val="1"/>
          </rPr>
          <t>Свободный "5Вес расчетный"
Итоги подводятся только по видимым элементам (сумма).
Включена типовая формула:
=ЕСЛИ(5Применим ли в оценке=1;(MIN(Вес5.1;Вес5.2;Вес5.3;Вес5.4;Вес5.5;Вес5.6))*((100/MIN(Вес5.1;Вес5.2;Вес5.3;Вес5.4;Вес5.5;Вес5.6))/Сумма весов*Вес5.5/MIN(Вес5.1;Вес5.2;Вес5.3;Вес5.4;Вес5.5;Вес5.6));"")</t>
        </r>
      </text>
    </comment>
    <comment ref="AG17" authorId="0" shapeId="0">
      <text>
        <r>
          <rPr>
            <b/>
            <sz val="9"/>
            <color indexed="81"/>
            <rFont val="Tahoma"/>
            <charset val="1"/>
          </rPr>
          <t>Свободный "5Оценка с уч веса"
Итоги подводятся только по видимым элементам (сумма).
Включена типовая формула:
=ЕСЛИ(5Вес расчетный="";"не применяется";ЕСЛИ(5Применим ли в оценке=0;"не применяется";5Вес расчетный*5Оценка показателя/100))</t>
        </r>
      </text>
    </comment>
    <comment ref="AH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=ЕСЛИ(ЕЧИСЛО(5Оценка с уч веса);5Оценка с уч веса;"")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аудит].[Проведение инвентаризаций]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I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аудит].[Доля недостач и хищений денежных средств и материальных ценностей]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J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аудит].[Доля недостач и хищений денежных средств и материальных ценностей]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K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аудит].[Доля недостач и хищений денежных средств и материальных ценностей]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L17" authorId="0" shapeId="0">
      <text>
        <r>
          <rPr>
            <b/>
            <sz val="9"/>
            <color indexed="81"/>
            <rFont val="Tahoma"/>
            <charset val="1"/>
          </rPr>
          <t>Свободный "6Вес расчетный"
Итоги подводятся только по видимым элементам (сумма).
Включена типовая формула:
=ЕСЛИ(6Применим ли в оценке=1;(MIN(Вес5.1;Вес5.2;Вес5.3;Вес5.4;Вес5.5;Вес5.6))*((100/MIN(Вес5.1;Вес5.2;Вес5.3;Вес5.4;Вес5.5;Вес5.6))/Сумма весов*Вес5.6/MIN(Вес5.1;Вес5.2;Вес5.3;Вес5.4;Вес5.5;Вес5.6));"")</t>
        </r>
      </text>
    </comment>
    <comment ref="AM17" authorId="0" shapeId="0">
      <text>
        <r>
          <rPr>
            <b/>
            <sz val="9"/>
            <color indexed="81"/>
            <rFont val="Tahoma"/>
            <charset val="1"/>
          </rPr>
          <t>Свободный "6Оценка с уч веса"
Итоги подводятся только по видимым элементам (сумма).
Включена типовая формула:
=ЕСЛИ(6Вес расчетный="";"не применяется";ЕСЛИ(6Применим ли в оценке=0;"не применяется";6Вес расчетный*6Оценка показателя/100))</t>
        </r>
      </text>
    </comment>
    <comment ref="AN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=ЕСЛИ(ЕЧИСЛО(6Оценка с уч веса);6Оценка с уч веса;"")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показатели].[Контроль и аудит].[Доля недостач и хищений денежных средств и материальных ценностей]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O17" authorId="0" shapeId="0">
      <text>
        <r>
          <rPr>
            <b/>
            <sz val="9"/>
            <color indexed="81"/>
            <rFont val="Tahoma"/>
            <charset val="1"/>
          </rPr>
          <t>Свободный "1"
Итоги подводятся только по видимым элементам (сумма).
Включена типовая формула:
=ЕСЛИ(1Применим ли в оценке=1;Вес5.1/MIN(Вес5.1;Вес5.2;Вес5.3;Вес5.4;Вес5.5;Вес5.6);"")</t>
        </r>
      </text>
    </comment>
    <comment ref="AP17" authorId="0" shapeId="0">
      <text>
        <r>
          <rPr>
            <b/>
            <sz val="9"/>
            <color indexed="81"/>
            <rFont val="Tahoma"/>
            <charset val="1"/>
          </rPr>
          <t>Свободный "2"
Итоги подводятся только по видимым элементам (сумма).
Включена типовая формула:
=ЕСЛИ(2Применим ли в оценке=1;Вес5.2/MIN(Вес5.1;Вес5.2;Вес5.3;Вес5.4;Вес5.5;Вес5.6);"")</t>
        </r>
      </text>
    </comment>
    <comment ref="AQ17" authorId="0" shapeId="0">
      <text>
        <r>
          <rPr>
            <b/>
            <sz val="9"/>
            <color indexed="81"/>
            <rFont val="Tahoma"/>
            <charset val="1"/>
          </rPr>
          <t>Свободный "3"
Итоги подводятся только по видимым элементам (сумма).
Включена типовая формула:
=ЕСЛИ(3Применим ли в оценке=1;Вес5.3/MIN(Вес5.1;Вес5.2;Вес5.3;Вес5.4;Вес5.5;Вес5.6);"")</t>
        </r>
      </text>
    </comment>
    <comment ref="AR17" authorId="0" shapeId="0">
      <text>
        <r>
          <rPr>
            <b/>
            <sz val="9"/>
            <color indexed="81"/>
            <rFont val="Tahoma"/>
            <charset val="1"/>
          </rPr>
          <t>Свободный "4"
Итоги подводятся только по видимым элементам (сумма).
Включена типовая формула:
=ЕСЛИ(4Применим ли в оценке=1;Вес5.4/MIN(Вес5.1;Вес5.2;Вес5.3;Вес5.4;Вес5.5;Вес5.6);"")</t>
        </r>
      </text>
    </comment>
    <comment ref="AS17" authorId="0" shapeId="0">
      <text>
        <r>
          <rPr>
            <b/>
            <sz val="9"/>
            <color indexed="81"/>
            <rFont val="Tahoma"/>
            <charset val="1"/>
          </rPr>
          <t>Свободный "5"
Итоги подводятся только по видимым элементам (сумма).
Включена типовая формула:
=ЕСЛИ(5Применим ли в оценке=1;Вес5.5/MIN(Вес5.1;Вес5.2;Вес5.3;Вес5.4;Вес5.5;Вес5.6);"")</t>
        </r>
      </text>
    </comment>
    <comment ref="AT17" authorId="0" shapeId="0">
      <text>
        <r>
          <rPr>
            <b/>
            <sz val="9"/>
            <color indexed="81"/>
            <rFont val="Tahoma"/>
            <charset val="1"/>
          </rPr>
          <t>Свободный "6"
Итоги подводятся только по видимым элементам (сумма).
Включена типовая формула:
=ЕСЛИ(6Применим ли в оценке=1;Вес5.6/MIN(Вес5.1;Вес5.2;Вес5.3;Вес5.4;Вес5.5;Вес5.6);"")</t>
        </r>
      </text>
    </comment>
    <comment ref="AU17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весов"
Итоги подводятся только по видимым элементам (сумма).
Включена типовая формула:
=SUM(1:6)</t>
        </r>
      </text>
    </comment>
  </commentList>
</comments>
</file>

<file path=xl/comments6.xml><?xml version="1.0" encoding="utf-8"?>
<comments xmlns="http://schemas.openxmlformats.org/spreadsheetml/2006/main">
  <authors>
    <author>Чулков Александр Сергеевич</author>
  </authors>
  <commentList>
    <comment ref="B15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=ЕСЛИ(Применим ли в оценке&lt;&gt;1;"";SUM(1Взвешенное значение;2Взвешенное значение;3Взвешенное значение;4Взвешенное значение))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ГРБС].[(Кадровый потенциал сотрудников, осуществляющих финансово-экономическую деятельность ГРБС ДАННЫЕ)]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D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Включена типовая формула:
=ЕСЛИ(SUM(1Применим ли в оценке;2Применим ли в оценке;3Применим ли в оценке;4Применим ли в оценке)=0;0;1)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ГРБС].[(Кадровый потенциал сотрудников, осуществляющих финансово-экономическую деятельность ГРБС ДАННЫЕ)]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E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ГРБС].[Квалификация сотрудников, осуществляющих финансово-экономическую деятельность  ГРБС]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ГРБС].[Квалификация сотрудников, осуществляющих финансово-экономическую деятельность  ГРБС]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G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ГРБС].[Квалификация сотрудников, осуществляющих финансово-экономическую деятельность  ГРБС]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H15" authorId="0" shapeId="0">
      <text>
        <r>
          <rPr>
            <b/>
            <sz val="9"/>
            <color indexed="81"/>
            <rFont val="Tahoma"/>
            <charset val="1"/>
          </rPr>
          <t>Свободный "1Вес расчетный"
Итоги подводятся только по видимым элементам (сумма).
Включена типовая формула:
=ЕСЛИ(1Применим ли в оценке=1;(MIN(Вес6.1;Вес6.2;Вес6.3;Вес6.4))*((100/MIN(Вес6.1;Вес6.2;Вес6.3;Вес6.4))/Сумма весов*Вес6.1/MIN(Вес6.1;Вес6.2;Вес6.3;Вес6.4));"")</t>
        </r>
      </text>
    </comment>
    <comment ref="I15" authorId="0" shapeId="0">
      <text>
        <r>
          <rPr>
            <b/>
            <sz val="9"/>
            <color indexed="81"/>
            <rFont val="Tahoma"/>
            <charset val="1"/>
          </rPr>
          <t>Свободный "1Оценка с уч веса"
Итоги подводятся только по видимым элементам (сумма).
Включена типовая формула:
=ЕСЛИ(1Вес расчетный="";"не применяется";ЕСЛИ(1Применим ли в оценке=0;"не применяется";1Вес расчетный*1Оценка показателя/100))</t>
        </r>
      </text>
    </comment>
    <comment ref="J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=ЕСЛИ(ЕЧИСЛО(1Оценка с уч веса);1Оценка с уч веса;"")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ГРБС].[Квалификация сотрудников, осуществляющих финансово-экономическую деятельность  ГРБС]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K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ГРБС].[Дополнительное профессиональное образование сотрудников, осуществляющих финансово-экономическую деятельность ГРБС]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L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ГРБС].[Дополнительное профессиональное образование сотрудников, осуществляющих финансово-экономическую деятельность ГРБС]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M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ГРБС].[Дополнительное профессиональное образование сотрудников, осуществляющих финансово-экономическую деятельность ГРБС]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N15" authorId="0" shapeId="0">
      <text>
        <r>
          <rPr>
            <b/>
            <sz val="9"/>
            <color indexed="81"/>
            <rFont val="Tahoma"/>
            <charset val="1"/>
          </rPr>
          <t>Свободный "2Вес расчетный"
Итоги подводятся только по видимым элементам (сумма).
Включена типовая формула:
=ЕСЛИ(2Применим ли в оценке=1;(MIN(Вес6.1;Вес6.2;Вес6.3;Вес6.4))*((100/MIN(Вес6.1;Вес6.2;Вес6.3;Вес6.4))/Сумма весов*Вес6.2/MIN(Вес6.1;Вес6.2;Вес6.3;Вес6.4));"")</t>
        </r>
      </text>
    </comment>
    <comment ref="O15" authorId="0" shapeId="0">
      <text>
        <r>
          <rPr>
            <b/>
            <sz val="9"/>
            <color indexed="81"/>
            <rFont val="Tahoma"/>
            <charset val="1"/>
          </rPr>
          <t>Свободный "2Оценка с уч веса"
Итоги подводятся только по видимым элементам (сумма).
Включена типовая формула:
=ЕСЛИ(2Вес расчетный="";"не применяется";ЕСЛИ(2Применим ли в оценке=0;"не применяется";2Вес расчетный*2Оценка показателя/100))</t>
        </r>
      </text>
    </comment>
    <comment ref="P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=ЕСЛИ(ЕЧИСЛО(2Оценка с уч веса);2Оценка с уч веса;"")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ГРБС].[Дополнительное профессиональное образование сотрудников, осуществляющих финансово-экономическую деятельность ГРБС]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Q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ГРБС].[Укомплектованность должностей  сотрудниками, осуществляющих финансово - экономическую деятельность ГРБС]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R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ГРБС].[Укомплектованность должностей  сотрудниками, осуществляющих финансово - экономическую деятельность ГРБС]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S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ГРБС].[Укомплектованность должностей  сотрудниками, осуществляющих финансово - экономическую деятельность ГРБС]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T15" authorId="0" shapeId="0">
      <text>
        <r>
          <rPr>
            <b/>
            <sz val="9"/>
            <color indexed="81"/>
            <rFont val="Tahoma"/>
            <charset val="1"/>
          </rPr>
          <t>Свободный "3Вес расчетный"
Итоги подводятся только по видимым элементам (сумма).
Включена типовая формула:
=ЕСЛИ(3Применим ли в оценке=1;(MIN(Вес6.1;Вес6.2;Вес6.3;Вес6.4))*((100/MIN(Вес6.1;Вес6.2;Вес6.3;Вес6.4))/Сумма весов*Вес6.3/MIN(Вес6.1;Вес6.2;Вес6.3;Вес6.4));"")</t>
        </r>
      </text>
    </comment>
    <comment ref="U15" authorId="0" shapeId="0">
      <text>
        <r>
          <rPr>
            <b/>
            <sz val="9"/>
            <color indexed="81"/>
            <rFont val="Tahoma"/>
            <charset val="1"/>
          </rPr>
          <t>Свободный "3Оценка с уч веса"
Итоги подводятся только по видимым элементам (сумма).
Включена типовая формула:
=ЕСЛИ(3Вес расчетный="";"не применяется";ЕСЛИ(3Применим ли в оценке=0;"не применяется";3Вес расчетный*3Оценка показателя/100))</t>
        </r>
      </text>
    </comment>
    <comment ref="V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=ЕСЛИ(ЕЧИСЛО(3Оценка с уч веса);3Оценка с уч веса;"")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ГРБС].[Укомплектованность должностей  сотрудниками, осуществляющих финансово - экономическую деятельность ГРБС]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W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ГРБС].[Количество сотрудников, осуществляющих финансово-экономическую деятельность ГРБС в возрасте до 35 лет, имеющих стаж работы в подразделении более трех лет]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X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ГРБС].[Количество сотрудников, осуществляющих финансово-экономическую деятельность ГРБС в возрасте до 35 лет, имеющих стаж работы в подразделении более трех лет]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Y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ГРБС].[Количество сотрудников, осуществляющих финансово-экономическую деятельность ГРБС в возрасте до 35 лет, имеющих стаж работы в подразделении более трех лет]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Z15" authorId="0" shapeId="0">
      <text>
        <r>
          <rPr>
            <b/>
            <sz val="9"/>
            <color indexed="81"/>
            <rFont val="Tahoma"/>
            <charset val="1"/>
          </rPr>
          <t>Свободный "4Вес расчетный"
Итоги подводятся только по видимым элементам (сумма).
Включена типовая формула:
=ЕСЛИ(4Применим ли в оценке=1;(MIN(Вес6.1;Вес6.2;Вес6.3;Вес6.4))*((100/MIN(Вес6.1;Вес6.2;Вес6.3;Вес6.4))/Сумма весов*Вес6.4/MIN(Вес6.1;Вес6.2;Вес6.3;Вес6.4));"")</t>
        </r>
      </text>
    </comment>
    <comment ref="AA15" authorId="0" shapeId="0">
      <text>
        <r>
          <rPr>
            <b/>
            <sz val="9"/>
            <color indexed="81"/>
            <rFont val="Tahoma"/>
            <charset val="1"/>
          </rPr>
          <t>Свободный "4Оценка с уч веса"
Итоги подводятся только по видимым элементам (сумма).
Включена типовая формула:
=ЕСЛИ(4Вес расчетный="";"не применяется";ЕСЛИ(4Применим ли в оценке=0;"не применяется";4Оценка показателя*4Вес расчетный/100))</t>
        </r>
      </text>
    </comment>
    <comment ref="AB1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=ЕСЛИ(ЕЧИСЛО(4Оценка с уч веса);4Оценка с уч веса;"")
Частный фильтр "Период.Период"
[Данные всех периодов].[2016]
Параметр "Год"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ГРБС].[Количество сотрудников, осуществляющих финансово-экономическую деятельность ГРБС в возрасте до 35 лет, имеющих стаж работы в подразделении более трех лет]
Частный фильтр "Источники данных"
[Все источники данных].[ФО Оценка качества ФМ - 2016]
Параметр "Источник данных" (от родительской задачи)</t>
        </r>
      </text>
    </comment>
    <comment ref="AC15" authorId="0" shapeId="0">
      <text>
        <r>
          <rPr>
            <b/>
            <sz val="9"/>
            <color indexed="81"/>
            <rFont val="Tahoma"/>
            <charset val="1"/>
          </rPr>
          <t>Свободный "1"
Итоги подводятся только по видимым элементам (сумма).
Включена типовая формула:
=ЕСЛИ(1Применим ли в оценке=1;Вес6.1/MIN(Вес6.1;Вес6.2;Вес6.3;Вес6.4);"")</t>
        </r>
      </text>
    </comment>
    <comment ref="AD15" authorId="0" shapeId="0">
      <text>
        <r>
          <rPr>
            <b/>
            <sz val="9"/>
            <color indexed="81"/>
            <rFont val="Tahoma"/>
            <charset val="1"/>
          </rPr>
          <t>Свободный "2"
Итоги подводятся только по видимым элементам (сумма).
Включена типовая формула:
=ЕСЛИ(2Применим ли в оценке=1;Вес6.2/MIN(Вес6.1;Вес6.2;Вес6.3;Вес6.4);"")</t>
        </r>
      </text>
    </comment>
    <comment ref="AE15" authorId="0" shapeId="0">
      <text>
        <r>
          <rPr>
            <b/>
            <sz val="9"/>
            <color indexed="81"/>
            <rFont val="Tahoma"/>
            <charset val="1"/>
          </rPr>
          <t>Свободный "3"
Итоги подводятся только по видимым элементам (сумма).
Включена типовая формула:
=ЕСЛИ(3Применим ли в оценке=1;Вес6.3/MIN(Вес6.1;Вес6.2;Вес6.3;Вес6.4);"")</t>
        </r>
      </text>
    </comment>
    <comment ref="AF15" authorId="0" shapeId="0">
      <text>
        <r>
          <rPr>
            <b/>
            <sz val="9"/>
            <color indexed="81"/>
            <rFont val="Tahoma"/>
            <charset val="1"/>
          </rPr>
          <t>Свободный "4"
Итоги подводятся только по видимым элементам (сумма).
Включена типовая формула:
=ЕСЛИ(4Применим ли в оценке=1;Вес6.4/MIN(Вес6.1;Вес6.2;Вес6.3;Вес6.4);"")</t>
        </r>
      </text>
    </comment>
    <comment ref="AG15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весов"
Итоги подводятся только по видимым элементам (сумма).
Включена типовая формула:
=SUM(1:4)</t>
        </r>
      </text>
    </comment>
  </commentList>
</comments>
</file>

<file path=xl/comments7.xml><?xml version="1.0" encoding="utf-8"?>
<comments xmlns="http://schemas.openxmlformats.org/spreadsheetml/2006/main">
  <authors>
    <author>Чулков Александр Сергеевич</author>
  </authors>
  <commentList>
    <comment ref="B17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=ЕСЛИ(Применим ли в оценке&lt;&gt;1;"";SUM(1Взвешенное значение;2Взвешенное значение;3Взвешенное значение;4Взвешенное значение;5Взвешенное значение;6Взвешенное значение))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показатели].[Итоговая оценка по главному распорядителю средств местного бюджета]
Значение показателя из базы: 85,7329</t>
        </r>
      </text>
    </comment>
    <comment ref="D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(не вычислять).
Включена типовая формула:
=ЕСЛИ(SUM(1Применим ли в оценке;2Применим ли в оценке;3Применим ли в оценке;4Применим ли в оценке;5Применим ли в оценке;6Применим ли в оценке)=0;0;1)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показатели].[Итоговая оценка по главному распорядителю средств местного бюджета]
Значение показателя из базы: 1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(не вычислять).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планирование].[(Среднесрочное финансовое планирование ДАННЫЕ)]
Значение из базы (по всем элементам): 1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(среднее).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планирование].[(Среднесрочное финансовое планирование ДАННЫЕ)]
Значение из базы (по всем элементам): 0,8579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Свободный "1Оценка показателя (%)"
Итоги подводятся только по видимым элементам (среднее).
Включена типовая формула:
=1Взвешенное значение_копия*100</t>
        </r>
      </text>
    </comment>
    <comment ref="H17" authorId="0" shapeId="0">
      <text>
        <r>
          <rPr>
            <b/>
            <sz val="9"/>
            <color indexed="81"/>
            <rFont val="Tahoma"/>
            <charset val="1"/>
          </rPr>
          <t>Свободный "1Вес расчетный"
Итоги подводятся только по видимым элементам (не вычислять).
Включена типовая формула:
=ЕСЛИ(1Применим ли в оценке=1;(MIN(Вес1;Вес2;Вес3;Вес4;Вес5;Вес6))*((100/MIN(Вес1;Вес2;Вес3;Вес4;Вес5;Вес6))/Сумма весов*Вес1/MIN(Вес1;Вес2;Вес3;Вес4;Вес5;Вес6));"")</t>
        </r>
      </text>
    </comment>
    <comment ref="I17" authorId="0" shapeId="0">
      <text>
        <r>
          <rPr>
            <b/>
            <sz val="9"/>
            <color indexed="81"/>
            <rFont val="Tahoma"/>
            <charset val="1"/>
          </rPr>
          <t>Свободный "1Оценка с уч веса"
Итоги подводятся только по видимым элементам (сумма).
Включена типовая формула:
=ЕСЛИ(1Вес расчетный="";"не применяется";ЕСЛИ(1Применим ли в оценке=0;"не применяется";1Вес расчетный*1Оценка показателя (%)/100))</t>
        </r>
      </text>
    </comment>
    <comment ref="J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(среднее).
Включена типовая формула:
=ЕСЛИ(ЕЧИСЛО(1Оценка с уч веса);1Оценка с уч веса;"")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планирование].[(Среднесрочное финансовое планирование ДАННЫЕ)]
Значение показателя из базы: 0,8579</t>
        </r>
      </text>
    </comment>
    <comment ref="K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(не вычислять).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доходов].[(Исполнение местного бюджета в части доходов ДАННЫЕ)]
Значение из базы (по всем элементам): 0</t>
        </r>
      </text>
    </comment>
    <comment ref="L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(среднее).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доходов].[(Исполнение местного бюджета в части доходов ДАННЫЕ)]
Значение из базы (по всем элементам): 0</t>
        </r>
      </text>
    </comment>
    <comment ref="M17" authorId="0" shapeId="0">
      <text>
        <r>
          <rPr>
            <b/>
            <sz val="9"/>
            <color indexed="81"/>
            <rFont val="Tahoma"/>
            <charset val="1"/>
          </rPr>
          <t>Свободный "2Оценка показателя (%)"
Итоги подводятся только по видимым элементам (среднее).
Включена типовая формула:
=2Взвешенное значение_копия*100</t>
        </r>
      </text>
    </comment>
    <comment ref="N17" authorId="0" shapeId="0">
      <text>
        <r>
          <rPr>
            <b/>
            <sz val="9"/>
            <color indexed="81"/>
            <rFont val="Tahoma"/>
            <charset val="1"/>
          </rPr>
          <t>Свободный "2Вес расчетный"
Итоги подводятся только по видимым элементам (не вычислять).
Включена типовая формула:
=ЕСЛИ(1Применим ли в оценке=1;(MIN(Вес1;Вес2;Вес3;Вес4;Вес5;Вес6))*((100/MIN(Вес1;Вес2;Вес3;Вес4;Вес5;Вес6))/Сумма весов*Вес2/MIN(Вес1;Вес2;Вес3;Вес4;Вес5;Вес6));"")</t>
        </r>
      </text>
    </comment>
    <comment ref="O17" authorId="0" shapeId="0">
      <text>
        <r>
          <rPr>
            <b/>
            <sz val="9"/>
            <color indexed="81"/>
            <rFont val="Tahoma"/>
            <charset val="1"/>
          </rPr>
          <t>Свободный "2Оценка с уч веса"
Итоги подводятся только по видимым элементам (сумма).
Включена типовая формула:
=ЕСЛИ(2Вес расчетный="";"не применяется";ЕСЛИ(2Применим ли в оценке=0;"не применяется";2Вес расчетный*2Оценка показателя (%)/100))</t>
        </r>
      </text>
    </comment>
    <comment ref="P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(среднее).
Включена типовая формула:
=ЕСЛИ(ЕЧИСЛО(2Оценка с уч веса);2Оценка с уч веса;"")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доходов].[(Исполнение местного бюджета в части доходов ДАННЫЕ)]
Значение показателя из базы: 0</t>
        </r>
      </text>
    </comment>
    <comment ref="Q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расходов].[(Исполнение местного бюджета в части расходов ДАННЫЕ)]
Значение из базы (по всем элементам): 1</t>
        </r>
      </text>
    </comment>
    <comment ref="R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расходов].[(Исполнение местного бюджета в части расходов ДАННЫЕ)]
Значение из базы (по всем элементам): 1</t>
        </r>
      </text>
    </comment>
    <comment ref="S17" authorId="0" shapeId="0">
      <text>
        <r>
          <rPr>
            <b/>
            <sz val="9"/>
            <color indexed="81"/>
            <rFont val="Tahoma"/>
            <charset val="1"/>
          </rPr>
          <t>Свободный "3Оценка показателя (%)"
Итоги подводятся только по видимым элементам (сумма).
Включена типовая формула:
=3Взвешенное значение_копия*100</t>
        </r>
      </text>
    </comment>
    <comment ref="T17" authorId="0" shapeId="0">
      <text>
        <r>
          <rPr>
            <b/>
            <sz val="9"/>
            <color indexed="81"/>
            <rFont val="Tahoma"/>
            <charset val="1"/>
          </rPr>
          <t>Свободный "3Вес расчетный"
Итоги подводятся только по видимым элементам (сумма).
Включена типовая формула:
=ЕСЛИ(1Применим ли в оценке=1;(MIN(Вес1;Вес2;Вес3;Вес4;Вес5;Вес6))*((100/MIN(Вес1;Вес2;Вес3;Вес4;Вес5;Вес6))/Сумма весов*Вес3/MIN(Вес1;Вес2;Вес3;Вес4;Вес5;Вес6));"")</t>
        </r>
      </text>
    </comment>
    <comment ref="U17" authorId="0" shapeId="0">
      <text>
        <r>
          <rPr>
            <b/>
            <sz val="9"/>
            <color indexed="81"/>
            <rFont val="Tahoma"/>
            <charset val="1"/>
          </rPr>
          <t>Свободный "3Оценка с уч веса"
Итоги подводятся только по видимым элементам (сумма).
Включена типовая формула:
=ЕСЛИ(3Вес расчетный="";"не применяется";ЕСЛИ(3Применим ли в оценке=0;"не применяется";3Вес расчетный*3Оценка показателя (%)/100))</t>
        </r>
      </text>
    </comment>
    <comment ref="V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=ЕСЛИ(ЕЧИСЛО(3Оценка с уч веса);3Оценка с уч веса;"")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показатели].[Исполнение местного бюджета в части расходов].[(Исполнение местного бюджета в части расходов ДАННЫЕ)]
Значение показателя из базы: 1</t>
        </r>
      </text>
    </comment>
    <comment ref="W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показатели].[Учёт и отчетность].[(Учёт и отчетность ДАННЫЕ)]
Значение из базы (по всем элементам): 1</t>
        </r>
      </text>
    </comment>
    <comment ref="X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показатели].[Учёт и отчетность].[(Учёт и отчетность ДАННЫЕ)]
Значение из базы (по всем элементам): 0,5714</t>
        </r>
      </text>
    </comment>
    <comment ref="Y17" authorId="0" shapeId="0">
      <text>
        <r>
          <rPr>
            <b/>
            <sz val="9"/>
            <color indexed="81"/>
            <rFont val="Tahoma"/>
            <charset val="1"/>
          </rPr>
          <t>Свободный "4Оценка показателя (%)"
Итоги подводятся только по видимым элементам (сумма).
Включена типовая формула:
=4Взвешенное значение_копия*100</t>
        </r>
      </text>
    </comment>
    <comment ref="Z17" authorId="0" shapeId="0">
      <text>
        <r>
          <rPr>
            <b/>
            <sz val="9"/>
            <color indexed="81"/>
            <rFont val="Tahoma"/>
            <charset val="1"/>
          </rPr>
          <t>Свободный "4Вес расчетный"
Итоги подводятся только по видимым элементам (сумма).
Включена типовая формула:
=ЕСЛИ(1Применим ли в оценке=1;(MIN(Вес1;Вес2;Вес3;Вес4;Вес5;Вес6))*((100/MIN(Вес1;Вес2;Вес3;Вес4;Вес5;Вес6))/Сумма весов*Вес4/MIN(Вес1;Вес2;Вес3;Вес4;Вес5;Вес6));"")</t>
        </r>
      </text>
    </comment>
    <comment ref="AA17" authorId="0" shapeId="0">
      <text>
        <r>
          <rPr>
            <b/>
            <sz val="9"/>
            <color indexed="81"/>
            <rFont val="Tahoma"/>
            <charset val="1"/>
          </rPr>
          <t>Свободный "4Оценка с уч веса"
Итоги подводятся только по видимым элементам (сумма).
Включена типовая формула:
=ЕСЛИ(4Вес расчетный="";"не применяется";ЕСЛИ(4Применим ли в оценке=0;"не применяется";4Вес расчетный*4Оценка показателя (%)/100))</t>
        </r>
      </text>
    </comment>
    <comment ref="AB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=ЕСЛИ(ЕЧИСЛО(4Оценка с уч веса);4Оценка с уч веса;"")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показатели].[Учёт и отчетность].[(Учёт и отчетность ДАННЫЕ)]
Значение показателя из базы: 0,5714</t>
        </r>
      </text>
    </comment>
    <comment ref="AC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показатели].[Контроль и аудит].[(Контроль и аудит ДАННЫЕ)]
Значение из базы (по всем элементам): 1</t>
        </r>
      </text>
    </comment>
    <comment ref="AD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показатели].[Контроль и аудит].[(Контроль и аудит ДАННЫЕ)]
Значение из базы (по всем элементам): 0,8571</t>
        </r>
      </text>
    </comment>
    <comment ref="AE17" authorId="0" shapeId="0">
      <text>
        <r>
          <rPr>
            <b/>
            <sz val="9"/>
            <color indexed="81"/>
            <rFont val="Tahoma"/>
            <charset val="1"/>
          </rPr>
          <t>Свободный "5Оценка показателя (%)"
Итоги подводятся только по видимым элементам (сумма).
Включена типовая формула:
=5Взвешенное значение_копия*100</t>
        </r>
      </text>
    </comment>
    <comment ref="AF17" authorId="0" shapeId="0">
      <text>
        <r>
          <rPr>
            <b/>
            <sz val="9"/>
            <color indexed="81"/>
            <rFont val="Tahoma"/>
            <charset val="1"/>
          </rPr>
          <t>Свободный "5Вес расчетный"
Итоги подводятся только по видимым элементам (сумма).
Включена типовая формула:
=ЕСЛИ(1Применим ли в оценке=1;(MIN(Вес1;Вес2;Вес3;Вес4;Вес5;Вес6))*((100/MIN(Вес1;Вес2;Вес3;Вес4;Вес5;Вес6))/Сумма весов*Вес5/MIN(Вес1;Вес2;Вес3;Вес4;Вес5;Вес6));"")</t>
        </r>
      </text>
    </comment>
    <comment ref="AG17" authorId="0" shapeId="0">
      <text>
        <r>
          <rPr>
            <b/>
            <sz val="9"/>
            <color indexed="81"/>
            <rFont val="Tahoma"/>
            <charset val="1"/>
          </rPr>
          <t>Свободный "5Оценка с уч веса"
Итоги подводятся только по видимым элементам (сумма).
Включена типовая формула:
=ЕСЛИ(5Вес расчетный="";"не применяется";ЕСЛИ(5Применим ли в оценке=0;"не применяется";5Вес расчетный*5Оценка показателя (%)/100))</t>
        </r>
      </text>
    </comment>
    <comment ref="AH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=ЕСЛИ(ЕЧИСЛО(5Оценка с уч веса);5Оценка с уч веса;"")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показатели].[Контроль и аудит].[(Контроль и аудит ДАННЫЕ)]
Значение показателя из базы: 0,8571</t>
        </r>
      </text>
    </comment>
    <comment ref="AI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ГРБС].[(Кадровый потенциал сотрудников, осуществляющих финансово-экономическую деятельность ГРБС ДАННЫЕ)]
Значение из базы (по всем элементам): 1</t>
        </r>
      </text>
    </comment>
    <comment ref="AJ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ГРБС].[(Кадровый потенциал сотрудников, осуществляющих финансово-экономическую деятельность ГРБС ДАННЫЕ)]
Значение из базы (по всем элементам): 1</t>
        </r>
      </text>
    </comment>
    <comment ref="AK17" authorId="0" shapeId="0">
      <text>
        <r>
          <rPr>
            <b/>
            <sz val="9"/>
            <color indexed="81"/>
            <rFont val="Tahoma"/>
            <charset val="1"/>
          </rPr>
          <t>Свободный "6Оценка показателя (%)"
Итоги подводятся только по видимым элементам (сумма).
Включена типовая формула:
=6Взвешенное значение_копия*100</t>
        </r>
      </text>
    </comment>
    <comment ref="AL17" authorId="0" shapeId="0">
      <text>
        <r>
          <rPr>
            <b/>
            <sz val="9"/>
            <color indexed="81"/>
            <rFont val="Tahoma"/>
            <charset val="1"/>
          </rPr>
          <t>Свободный "6Вес расчетный"
Итоги подводятся только по видимым элементам (сумма).
Включена типовая формула:
=ЕСЛИ(1Применим ли в оценке=1;(MIN(Вес1;Вес2;Вес3;Вес4;Вес5;Вес6))*((100/MIN(Вес1;Вес2;Вес3;Вес4;Вес5;Вес6))/Сумма весов*Вес6/MIN(Вес1;Вес2;Вес3;Вес4;Вес5;Вес6));"")</t>
        </r>
      </text>
    </comment>
    <comment ref="AM17" authorId="0" shapeId="0">
      <text>
        <r>
          <rPr>
            <b/>
            <sz val="9"/>
            <color indexed="81"/>
            <rFont val="Tahoma"/>
            <charset val="1"/>
          </rPr>
          <t>Свободный "6Оценка с уч веса"
Итоги подводятся только по видимым элементам (сумма).
Включена типовая формула:
=ЕСЛИ(6Вес расчетный="";"не применяется";ЕСЛИ(6Применим ли в оценке=0;"не применяется";6Вес расчетный*6Оценка показателя (%)/100))</t>
        </r>
      </text>
    </comment>
    <comment ref="AN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=ЕСЛИ(ЕЧИСЛО(6Оценка с уч веса);6Оценка с уч веса;"")
Частный фильтр "Период.Период"
[Данные всех периодов].[2016]
Параметр "Год" (от родительской задачи)
Частный фильтр "Источники данных"
[Все источники данных].[ФО Оценка качества ФМ - 2016]
Параметр "Источник данных" (от родительской задачи)
Частный фильтр "Показатели.Оценка качества ФМ_Сопоставимый"
[Все показатели].[Кадровый потенциал сотрудников, осуществляющих финансово-экономическую деятельность ГРБС].[(Кадровый потенциал сотрудников, осуществляющих финансово-экономическую деятельность ГРБС ДАННЫЕ)]
Значение показателя из базы: 1</t>
        </r>
      </text>
    </comment>
    <comment ref="AO17" authorId="0" shapeId="0">
      <text>
        <r>
          <rPr>
            <b/>
            <sz val="9"/>
            <color indexed="81"/>
            <rFont val="Tahoma"/>
            <charset val="1"/>
          </rPr>
          <t>Свободный "1"
Итоги подводятся только по видимым элементам (сумма).
Включена типовая формула:
=ЕСЛИ(1Применим ли в оценке=1;Вес1/MIN(Вес1;Вес2;Вес3;Вес4;Вес5;Вес6);"")</t>
        </r>
      </text>
    </comment>
    <comment ref="AP17" authorId="0" shapeId="0">
      <text>
        <r>
          <rPr>
            <b/>
            <sz val="9"/>
            <color indexed="81"/>
            <rFont val="Tahoma"/>
            <charset val="1"/>
          </rPr>
          <t>Свободный "2"
Итоги подводятся только по видимым элементам (сумма).
Включена типовая формула:
=ЕСЛИ(2Применим ли в оценке=1;Вес2/MIN(Вес1;Вес2;Вес3;Вес4;Вес5;Вес6);"")</t>
        </r>
      </text>
    </comment>
    <comment ref="AQ17" authorId="0" shapeId="0">
      <text>
        <r>
          <rPr>
            <b/>
            <sz val="9"/>
            <color indexed="81"/>
            <rFont val="Tahoma"/>
            <charset val="1"/>
          </rPr>
          <t>Свободный "3"
Итоги подводятся только по видимым элементам (сумма).
Включена типовая формула:
=ЕСЛИ(3Применим ли в оценке=1;Вес3/MIN(Вес1;Вес2;Вес3;Вес4;Вес5;Вес6);"")</t>
        </r>
      </text>
    </comment>
    <comment ref="AR17" authorId="0" shapeId="0">
      <text>
        <r>
          <rPr>
            <b/>
            <sz val="9"/>
            <color indexed="81"/>
            <rFont val="Tahoma"/>
            <charset val="1"/>
          </rPr>
          <t>Свободный "4"
Итоги подводятся только по видимым элементам (сумма).
Включена типовая формула:
=ЕСЛИ(4Применим ли в оценке=1;Вес4/MIN(Вес1;Вес2;Вес3;Вес4;Вес5;Вес6);"")</t>
        </r>
      </text>
    </comment>
    <comment ref="AS17" authorId="0" shapeId="0">
      <text>
        <r>
          <rPr>
            <b/>
            <sz val="9"/>
            <color indexed="81"/>
            <rFont val="Tahoma"/>
            <charset val="1"/>
          </rPr>
          <t>Свободный "5"
Итоги подводятся только по видимым элементам (сумма).
Включена типовая формула:
=ЕСЛИ(5Применим ли в оценке=1;Вес5/MIN(Вес1;Вес2;Вес3;Вес4;Вес5;Вес6);"")</t>
        </r>
      </text>
    </comment>
    <comment ref="AT17" authorId="0" shapeId="0">
      <text>
        <r>
          <rPr>
            <b/>
            <sz val="9"/>
            <color indexed="81"/>
            <rFont val="Tahoma"/>
            <charset val="1"/>
          </rPr>
          <t>Свободный "6"
Итоги подводятся только по видимым элементам (сумма).
Включена типовая формула:
=ЕСЛИ(6Применим ли в оценке=1;Вес6/MIN(Вес1;Вес2;Вес3;Вес4;Вес5;Вес6);"")</t>
        </r>
      </text>
    </comment>
    <comment ref="AU17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весов"
Итоги подводятся только по видимым элементам (сумма).
Включена типовая формула:
=SUM(1:6)</t>
        </r>
      </text>
    </comment>
    <comment ref="C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57,9451</t>
        </r>
      </text>
    </comment>
    <comment ref="D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0,3956</t>
        </r>
      </text>
    </comment>
    <comment ref="J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0,3956</t>
        </r>
      </text>
    </comment>
    <comment ref="K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0,5385</t>
        </r>
      </text>
    </comment>
    <comment ref="P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0,5385</t>
        </r>
      </text>
    </comment>
    <comment ref="Q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0,4226</t>
        </r>
      </text>
    </comment>
    <comment ref="V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0,4226</t>
        </r>
      </text>
    </comment>
    <comment ref="W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0,6875</t>
        </r>
      </text>
    </comment>
    <comment ref="AB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0,6875</t>
        </r>
      </text>
    </comment>
    <comment ref="AC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0,875</t>
        </r>
      </text>
    </comment>
    <comment ref="AH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0,875</t>
        </r>
      </text>
    </comment>
    <comment ref="AI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0,7853</t>
        </r>
      </text>
    </comment>
    <comment ref="AN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0,7853</t>
        </r>
      </text>
    </comment>
    <comment ref="C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74,5546</t>
        </r>
      </text>
    </comment>
    <comment ref="D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0,8667</t>
        </r>
      </text>
    </comment>
    <comment ref="J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0,8667</t>
        </r>
      </text>
    </comment>
    <comment ref="K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L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P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Q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V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W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0,625</t>
        </r>
      </text>
    </comment>
    <comment ref="AB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0,625</t>
        </r>
      </text>
    </comment>
    <comment ref="AC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</t>
        </r>
      </text>
    </comment>
    <comment ref="AH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</t>
        </r>
      </text>
    </comment>
    <comment ref="AI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1,0243</t>
        </r>
      </text>
    </comment>
    <comment ref="AN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1,0243</t>
        </r>
      </text>
    </comment>
    <comment ref="C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75,4884</t>
        </r>
      </text>
    </comment>
    <comment ref="D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0,8567</t>
        </r>
      </text>
    </comment>
    <comment ref="J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0,8567</t>
        </r>
      </text>
    </comment>
    <comment ref="K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L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P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Q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V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W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0,2</t>
        </r>
      </text>
    </comment>
    <comment ref="AB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0,2</t>
        </r>
      </text>
    </comment>
    <comment ref="AC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</t>
        </r>
      </text>
    </comment>
    <comment ref="AH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</t>
        </r>
      </text>
    </comment>
    <comment ref="AI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0,82</t>
        </r>
      </text>
    </comment>
    <comment ref="AN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0,82</t>
        </r>
      </text>
    </comment>
    <comment ref="C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78,8897</t>
        </r>
      </text>
    </comment>
    <comment ref="D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0,6667</t>
        </r>
      </text>
    </comment>
    <comment ref="J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0,6667</t>
        </r>
      </text>
    </comment>
    <comment ref="K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Q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0,6538</t>
        </r>
      </text>
    </comment>
    <comment ref="V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0,6538</t>
        </r>
      </text>
    </comment>
    <comment ref="W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B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AC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0,75</t>
        </r>
      </text>
    </comment>
    <comment ref="AH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0,75</t>
        </r>
      </text>
    </comment>
    <comment ref="AI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0,6313</t>
        </r>
      </text>
    </comment>
    <comment ref="AN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0,6313</t>
        </r>
      </text>
    </comment>
    <comment ref="C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66,0739</t>
        </r>
      </text>
    </comment>
    <comment ref="D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0,8889</t>
        </r>
      </text>
    </comment>
    <comment ref="J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0,8889</t>
        </r>
      </text>
    </comment>
    <comment ref="K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0,5385</t>
        </r>
      </text>
    </comment>
    <comment ref="P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0,5385</t>
        </r>
      </text>
    </comment>
    <comment ref="Q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0,3736</t>
        </r>
      </text>
    </comment>
    <comment ref="V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0,3736</t>
        </r>
      </text>
    </comment>
    <comment ref="W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0,625</t>
        </r>
      </text>
    </comment>
    <comment ref="AB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0,625</t>
        </r>
      </text>
    </comment>
    <comment ref="AC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0,875</t>
        </r>
      </text>
    </comment>
    <comment ref="AH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0,875</t>
        </r>
      </text>
    </comment>
    <comment ref="AI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0,754</t>
        </r>
      </text>
    </comment>
    <comment ref="AN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0,754</t>
        </r>
      </text>
    </comment>
    <comment ref="C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52,8375</t>
        </r>
      </text>
    </comment>
    <comment ref="D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0,6315</t>
        </r>
      </text>
    </comment>
    <comment ref="J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0,6315</t>
        </r>
      </text>
    </comment>
    <comment ref="K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P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Q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0,6538</t>
        </r>
      </text>
    </comment>
    <comment ref="V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0,6538</t>
        </r>
      </text>
    </comment>
    <comment ref="W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</t>
        </r>
      </text>
    </comment>
    <comment ref="AB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</t>
        </r>
      </text>
    </comment>
    <comment ref="AC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</t>
        </r>
      </text>
    </comment>
    <comment ref="AH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</t>
        </r>
      </text>
    </comment>
    <comment ref="AI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0,78</t>
        </r>
      </text>
    </comment>
    <comment ref="AN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0,78</t>
        </r>
      </text>
    </comment>
    <comment ref="C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41,9066</t>
        </r>
      </text>
    </comment>
    <comment ref="D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0,3936</t>
        </r>
      </text>
    </comment>
    <comment ref="J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0,3936</t>
        </r>
      </text>
    </comment>
    <comment ref="K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P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Q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0,6538</t>
        </r>
      </text>
    </comment>
    <comment ref="V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0,6538</t>
        </r>
      </text>
    </comment>
    <comment ref="W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0,625</t>
        </r>
      </text>
    </comment>
    <comment ref="AB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0,625</t>
        </r>
      </text>
    </comment>
    <comment ref="AC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0,2</t>
        </r>
      </text>
    </comment>
    <comment ref="AH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0,2</t>
        </r>
      </text>
    </comment>
    <comment ref="AI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0,839</t>
        </r>
      </text>
    </comment>
    <comment ref="AN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0,839</t>
        </r>
      </text>
    </comment>
    <comment ref="C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73,8765</t>
        </r>
      </text>
    </comment>
    <comment ref="D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0,9167</t>
        </r>
      </text>
    </comment>
    <comment ref="J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0,9167</t>
        </r>
      </text>
    </comment>
    <comment ref="K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L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P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Q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V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W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0,6667</t>
        </r>
      </text>
    </comment>
    <comment ref="AB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0,6667</t>
        </r>
      </text>
    </comment>
    <comment ref="AC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0,2</t>
        </r>
      </text>
    </comment>
    <comment ref="AH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0,2</t>
        </r>
      </text>
    </comment>
    <comment ref="AI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0,705</t>
        </r>
      </text>
    </comment>
    <comment ref="AN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0,705</t>
        </r>
      </text>
    </comment>
    <comment ref="C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74,3607</t>
        </r>
      </text>
    </comment>
    <comment ref="D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0,7167</t>
        </r>
      </text>
    </comment>
    <comment ref="J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0,7167</t>
        </r>
      </text>
    </comment>
    <comment ref="K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0,7692</t>
        </r>
      </text>
    </comment>
    <comment ref="P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0,7692</t>
        </r>
      </text>
    </comment>
    <comment ref="Q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0,6538</t>
        </r>
      </text>
    </comment>
    <comment ref="V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0,6538</t>
        </r>
      </text>
    </comment>
    <comment ref="W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</t>
        </r>
      </text>
    </comment>
    <comment ref="AB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</t>
        </r>
      </text>
    </comment>
    <comment ref="AC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0,875</t>
        </r>
      </text>
    </comment>
    <comment ref="AH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0,875</t>
        </r>
      </text>
    </comment>
    <comment ref="AI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0,81</t>
        </r>
      </text>
    </comment>
    <comment ref="AN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0,81</t>
        </r>
      </text>
    </comment>
    <comment ref="C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51,6644</t>
        </r>
      </text>
    </comment>
    <comment ref="D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0,6985</t>
        </r>
      </text>
    </comment>
    <comment ref="J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0,6985</t>
        </r>
      </text>
    </comment>
    <comment ref="K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L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P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Q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0,4146</t>
        </r>
      </text>
    </comment>
    <comment ref="V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0,4146</t>
        </r>
      </text>
    </comment>
    <comment ref="W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0,2992</t>
        </r>
      </text>
    </comment>
    <comment ref="AB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0,2992</t>
        </r>
      </text>
    </comment>
    <comment ref="AC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0,375</t>
        </r>
      </text>
    </comment>
    <comment ref="AH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0,375</t>
        </r>
      </text>
    </comment>
    <comment ref="AI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0,8633</t>
        </r>
      </text>
    </comment>
    <comment ref="AN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0,8633</t>
        </r>
      </text>
    </comment>
    <comment ref="C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59,0162</t>
        </r>
      </text>
    </comment>
    <comment ref="D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0,6225</t>
        </r>
      </text>
    </comment>
    <comment ref="J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0,6225</t>
        </r>
      </text>
    </comment>
    <comment ref="K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L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P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Q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0,415</t>
        </r>
      </text>
    </comment>
    <comment ref="V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0,415</t>
        </r>
      </text>
    </comment>
    <comment ref="W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0,3901</t>
        </r>
      </text>
    </comment>
    <comment ref="AB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0,3901</t>
        </r>
      </text>
    </comment>
    <comment ref="AC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0,875</t>
        </r>
      </text>
    </comment>
    <comment ref="AH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0,875</t>
        </r>
      </text>
    </comment>
    <comment ref="AI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0,7739</t>
        </r>
      </text>
    </comment>
    <comment ref="AN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0,7739</t>
        </r>
      </text>
    </comment>
    <comment ref="C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56,9508</t>
        </r>
      </text>
    </comment>
    <comment ref="D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0,3333</t>
        </r>
      </text>
    </comment>
    <comment ref="J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0,3333</t>
        </r>
      </text>
    </comment>
    <comment ref="K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Q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0,667</t>
        </r>
      </text>
    </comment>
    <comment ref="V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0,667</t>
        </r>
      </text>
    </comment>
    <comment ref="W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0,1797</t>
        </r>
      </text>
    </comment>
    <comment ref="AB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0,1797</t>
        </r>
      </text>
    </comment>
    <comment ref="AC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0,75</t>
        </r>
      </text>
    </comment>
    <comment ref="AH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0,75</t>
        </r>
      </text>
    </comment>
    <comment ref="AI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0,3416</t>
        </r>
      </text>
    </comment>
    <comment ref="AN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0,3416</t>
        </r>
      </text>
    </comment>
    <comment ref="C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44,5408</t>
        </r>
      </text>
    </comment>
    <comment ref="D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0,3333</t>
        </r>
      </text>
    </comment>
    <comment ref="J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0,3333</t>
        </r>
      </text>
    </comment>
    <comment ref="K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</t>
        </r>
      </text>
    </comment>
    <comment ref="P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</t>
        </r>
      </text>
    </comment>
    <comment ref="Q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0,4658</t>
        </r>
      </text>
    </comment>
    <comment ref="V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0,4658</t>
        </r>
      </text>
    </comment>
    <comment ref="W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0,4375</t>
        </r>
      </text>
    </comment>
    <comment ref="AB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0,4375</t>
        </r>
      </text>
    </comment>
    <comment ref="AC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</t>
        </r>
      </text>
    </comment>
    <comment ref="AH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</t>
        </r>
      </text>
    </comment>
    <comment ref="AI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0,3263</t>
        </r>
      </text>
    </comment>
    <comment ref="AN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0,3263</t>
        </r>
      </text>
    </comment>
    <comment ref="C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27,8592</t>
        </r>
      </text>
    </comment>
    <comment ref="D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0,3122</t>
        </r>
      </text>
    </comment>
    <comment ref="J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0,3122</t>
        </r>
      </text>
    </comment>
    <comment ref="K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P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Q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0,6538</t>
        </r>
      </text>
    </comment>
    <comment ref="V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0,6538</t>
        </r>
      </text>
    </comment>
    <comment ref="W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0,1276</t>
        </r>
      </text>
    </comment>
    <comment ref="AB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0,1276</t>
        </r>
      </text>
    </comment>
    <comment ref="AC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AH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AI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0,6313</t>
        </r>
      </text>
    </comment>
    <comment ref="AN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0,6313</t>
        </r>
      </text>
    </comment>
    <comment ref="C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44,6113</t>
        </r>
      </text>
    </comment>
    <comment ref="D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0,4493</t>
        </r>
      </text>
    </comment>
    <comment ref="J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0,4493</t>
        </r>
      </text>
    </comment>
    <comment ref="K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P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Q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0,6538</t>
        </r>
      </text>
    </comment>
    <comment ref="V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0,6538</t>
        </r>
      </text>
    </comment>
    <comment ref="W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0,4</t>
        </r>
      </text>
    </comment>
    <comment ref="AB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0,4</t>
        </r>
      </text>
    </comment>
    <comment ref="AC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</t>
        </r>
      </text>
    </comment>
    <comment ref="AH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</t>
        </r>
      </text>
    </comment>
    <comment ref="AI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0,77</t>
        </r>
      </text>
    </comment>
    <comment ref="AN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0,77</t>
        </r>
      </text>
    </comment>
    <comment ref="C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49,4368</t>
        </r>
      </text>
    </comment>
    <comment ref="D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0,2778</t>
        </r>
      </text>
    </comment>
    <comment ref="J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0,2778</t>
        </r>
      </text>
    </comment>
    <comment ref="K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</t>
        </r>
      </text>
    </comment>
    <comment ref="P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</t>
        </r>
      </text>
    </comment>
    <comment ref="Q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0,6538</t>
        </r>
      </text>
    </comment>
    <comment ref="V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0,6538</t>
        </r>
      </text>
    </comment>
    <comment ref="W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0,375</t>
        </r>
      </text>
    </comment>
    <comment ref="AB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0,375</t>
        </r>
      </text>
    </comment>
    <comment ref="AC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</t>
        </r>
      </text>
    </comment>
    <comment ref="AH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</t>
        </r>
      </text>
    </comment>
    <comment ref="AI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0,6502</t>
        </r>
      </text>
    </comment>
    <comment ref="AN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0,6502</t>
        </r>
      </text>
    </comment>
    <comment ref="C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44,5923</t>
        </r>
      </text>
    </comment>
    <comment ref="D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0,2778</t>
        </r>
      </text>
    </comment>
    <comment ref="J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0,2778</t>
        </r>
      </text>
    </comment>
    <comment ref="K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P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Q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0,6538</t>
        </r>
      </text>
    </comment>
    <comment ref="V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0,6538</t>
        </r>
      </text>
    </comment>
    <comment ref="W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0,4375</t>
        </r>
      </text>
    </comment>
    <comment ref="AB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0,4375</t>
        </r>
      </text>
    </comment>
    <comment ref="AC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0,75</t>
        </r>
      </text>
    </comment>
    <comment ref="AH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0,75</t>
        </r>
      </text>
    </comment>
    <comment ref="AI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0,862</t>
        </r>
      </text>
    </comment>
    <comment ref="AN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0,862</t>
        </r>
      </text>
    </comment>
    <comment ref="C3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45,1587</t>
        </r>
      </text>
    </comment>
    <comment ref="D3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</t>
        </r>
      </text>
    </comment>
    <comment ref="J3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</t>
        </r>
      </text>
    </comment>
    <comment ref="K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L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P3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Q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0,6538</t>
        </r>
      </text>
    </comment>
    <comment ref="V3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0,6538</t>
        </r>
      </text>
    </comment>
    <comment ref="W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0,2292</t>
        </r>
      </text>
    </comment>
    <comment ref="AB3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0,2292</t>
        </r>
      </text>
    </comment>
    <comment ref="AC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0,2</t>
        </r>
      </text>
    </comment>
    <comment ref="AH3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0,2</t>
        </r>
      </text>
    </comment>
    <comment ref="AI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3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0,6313</t>
        </r>
      </text>
    </comment>
    <comment ref="AN3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0,6313</t>
        </r>
      </text>
    </comment>
    <comment ref="C3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58,5173</t>
        </r>
      </text>
    </comment>
    <comment ref="D3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0,6103</t>
        </r>
      </text>
    </comment>
    <comment ref="J3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0,6103</t>
        </r>
      </text>
    </comment>
    <comment ref="K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</t>
        </r>
      </text>
    </comment>
    <comment ref="P3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</t>
        </r>
      </text>
    </comment>
    <comment ref="Q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0,4063</t>
        </r>
      </text>
    </comment>
    <comment ref="V3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0,4063</t>
        </r>
      </text>
    </comment>
    <comment ref="W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0,625</t>
        </r>
      </text>
    </comment>
    <comment ref="AB3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0,625</t>
        </r>
      </text>
    </comment>
    <comment ref="AC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0,75</t>
        </r>
      </text>
    </comment>
    <comment ref="AH3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0,75</t>
        </r>
      </text>
    </comment>
    <comment ref="AI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3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0,77</t>
        </r>
      </text>
    </comment>
    <comment ref="AN3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0,77</t>
        </r>
      </text>
    </comment>
    <comment ref="C3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65,554</t>
        </r>
      </text>
    </comment>
    <comment ref="D3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0,55</t>
        </r>
      </text>
    </comment>
    <comment ref="J3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0,55</t>
        </r>
      </text>
    </comment>
    <comment ref="K3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0,5385</t>
        </r>
      </text>
    </comment>
    <comment ref="P3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0,5385</t>
        </r>
      </text>
    </comment>
    <comment ref="Q3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3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0,6538</t>
        </r>
      </text>
    </comment>
    <comment ref="V3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0,6538</t>
        </r>
      </text>
    </comment>
    <comment ref="W3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3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B3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AC3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3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0,4375</t>
        </r>
      </text>
    </comment>
    <comment ref="AH3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0,4375</t>
        </r>
      </text>
    </comment>
    <comment ref="AI3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3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0,9033</t>
        </r>
      </text>
    </comment>
    <comment ref="AN3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0,9033</t>
        </r>
      </text>
    </comment>
    <comment ref="C3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45,9436</t>
        </r>
      </text>
    </comment>
    <comment ref="D3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0,5556</t>
        </r>
      </text>
    </comment>
    <comment ref="J3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0,5556</t>
        </r>
      </text>
    </comment>
    <comment ref="K3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P3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Q3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3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0,6538</t>
        </r>
      </text>
    </comment>
    <comment ref="V3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0,6538</t>
        </r>
      </text>
    </comment>
    <comment ref="W3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3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0,4</t>
        </r>
      </text>
    </comment>
    <comment ref="AB3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0,4</t>
        </r>
      </text>
    </comment>
    <comment ref="AC3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3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</t>
        </r>
      </text>
    </comment>
    <comment ref="AH3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</t>
        </r>
      </text>
    </comment>
    <comment ref="AI3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3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0,68</t>
        </r>
      </text>
    </comment>
    <comment ref="AN3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0,68</t>
        </r>
      </text>
    </comment>
    <comment ref="C3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35,896</t>
        </r>
      </text>
    </comment>
    <comment ref="D3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0,32</t>
        </r>
      </text>
    </comment>
    <comment ref="J3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0,32</t>
        </r>
      </text>
    </comment>
    <comment ref="K3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L3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P3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Q3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R3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0,6538</t>
        </r>
      </text>
    </comment>
    <comment ref="V3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0,6538</t>
        </r>
      </text>
    </comment>
    <comment ref="W3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X3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AB3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AC3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D3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</t>
        </r>
      </text>
    </comment>
    <comment ref="AH3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</t>
        </r>
      </text>
    </comment>
    <comment ref="AI3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AJ3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0,77</t>
        </r>
      </text>
    </comment>
    <comment ref="AN3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0,77</t>
        </r>
      </text>
    </comment>
  </commentList>
</comments>
</file>

<file path=xl/comments8.xml><?xml version="1.0" encoding="utf-8"?>
<comments xmlns="http://schemas.openxmlformats.org/spreadsheetml/2006/main">
  <authors>
    <author>Чулков Александр Сергеевич</author>
  </authors>
  <commentList>
    <comment ref="C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86,2734</t>
        </r>
      </text>
    </comment>
    <comment ref="B5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Частный фильтр "Показатели.Оценка качества ФМ_Сопоставимый"
[Все показатели].[Итоговая оценка по главному распорядителю средств местного бюджета]
Частный фильтр "Период.Период"
[Данные всех периодов].[2016]
Параметр "Год" (от родительской задачи)
Значение из базы (по всем элементам): 85,7329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Свободный "Ранг"
Итоги подводятся только по видимым элементам (сумма).
Включена типовая формула:
=ЕСЛИ(Взвешенное значение="";"";RANK(Взвешенное значение;Криста_Мера_17_0))</t>
        </r>
      </text>
    </comment>
    <comment ref="C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78,8897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75,4884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74,3607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73,8765</t>
        </r>
      </text>
    </comment>
    <comment ref="C1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66,0739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65,554</t>
        </r>
      </text>
    </comment>
    <comment ref="C1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59,0162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58,5173</t>
        </r>
      </text>
    </comment>
    <comment ref="C1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57,9451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56,9508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52,8375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51,6644</t>
        </r>
      </text>
    </comment>
    <comment ref="C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49,4368</t>
        </r>
      </text>
    </comment>
    <comment ref="C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45,9436</t>
        </r>
      </text>
    </comment>
    <comment ref="C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45,1587</t>
        </r>
      </text>
    </comment>
    <comment ref="C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44,6113</t>
        </r>
      </text>
    </comment>
    <comment ref="C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44,5923</t>
        </r>
      </text>
    </comment>
    <comment ref="C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44,5408</t>
        </r>
      </text>
    </comment>
    <comment ref="C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41,9066</t>
        </r>
      </text>
    </comment>
    <comment ref="C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35,896</t>
        </r>
      </text>
    </comment>
    <comment ref="C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27,8592</t>
        </r>
      </text>
    </comment>
  </commentList>
</comments>
</file>

<file path=xl/sharedStrings.xml><?xml version="1.0" encoding="utf-8"?>
<sst xmlns="http://schemas.openxmlformats.org/spreadsheetml/2006/main" count="752" uniqueCount="151">
  <si>
    <t>Итоговая оценка качества финансового менеджмента</t>
  </si>
  <si>
    <t>2. По необходимости откорректировать значение показателя "Применим ли в оценке" и веса показателей по НПА.</t>
  </si>
  <si>
    <t>Вес показателя, согласно НПА:</t>
  </si>
  <si>
    <t>применимость направления 1</t>
  </si>
  <si>
    <t>Применим ли к оценке</t>
  </si>
  <si>
    <t>Вспомогательные столбцы для расчета веса</t>
  </si>
  <si>
    <t>Сумма балов</t>
  </si>
  <si>
    <t>3. Проверить данные. Если всё корректно, то записать данные в систему (нажать на кнопку "Записать данные" на панели инструментов).</t>
  </si>
  <si>
    <t>Наименование ГРБС</t>
  </si>
  <si>
    <t>Код</t>
  </si>
  <si>
    <t>Вес направления оценки, согласно НПА:</t>
  </si>
  <si>
    <t>2. По необходимости откорректировать значение оценки направления "Применим ли в оценке" и веса направлений оценки по НПА.</t>
  </si>
  <si>
    <t>Итого баллов</t>
  </si>
  <si>
    <t>Сумма баллов</t>
  </si>
  <si>
    <t>Инструкция:</t>
  </si>
  <si>
    <t>1. Необходимо обновить лист (нажать на кнопку "Обновить" на панелиинструментов).</t>
  </si>
  <si>
    <t>Значение показателя (в %)</t>
  </si>
  <si>
    <t>Оценка показателя       (в баллах)</t>
  </si>
  <si>
    <t>Вес показателя</t>
  </si>
  <si>
    <t>Вес направления</t>
  </si>
  <si>
    <t>Итоговая оценка</t>
  </si>
  <si>
    <t>Городская Дума Краснодара</t>
  </si>
  <si>
    <t>Департамент финансов администрации муниципального образования город Краснодар</t>
  </si>
  <si>
    <t>Контрольно-счётная палата муниципального образования город Краснодар</t>
  </si>
  <si>
    <t>Департамент архитектуры и градостроительства администрации муниципального образования город Краснодар</t>
  </si>
  <si>
    <t>Департамент строительства администрации муниципального образования город Краснодар</t>
  </si>
  <si>
    <t>Управление гражданской защиты администрации муниципального образования город Краснодар</t>
  </si>
  <si>
    <t>Департамент муниципальной собственности и городских земель администрации муниципального образования город Краснодар</t>
  </si>
  <si>
    <t>Избирательная комиссия муниципального образования город Краснодар</t>
  </si>
  <si>
    <t>Департамент образования администрации муниципального образования город Краснодар</t>
  </si>
  <si>
    <t>Управление культуры администрации муниципального образования город Краснодар</t>
  </si>
  <si>
    <t>Управление здравоохранения администрации муниципального образования город Краснодар</t>
  </si>
  <si>
    <t>Управление по физической культуре и спорту администрации муниципального образования город Краснодар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</si>
  <si>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</si>
  <si>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</si>
  <si>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Администрация Прикубанского внутригородского округа города Краснодара</t>
  </si>
  <si>
    <t>Администрация Карасунского внутригородского округа города Краснодара</t>
  </si>
  <si>
    <t>Управление по социальным вопросам администрации муниципального образования город Краснодар</t>
  </si>
  <si>
    <t>Управление по делам молодёжи администрации муниципального образования город Краснодар</t>
  </si>
  <si>
    <t>Управление по вопросам семьи и детства администрации муниципального образования город Краснодар</t>
  </si>
  <si>
    <t>Управление закупок администрации муниципального образования город Краснодар</t>
  </si>
  <si>
    <t>901</t>
  </si>
  <si>
    <t>902</t>
  </si>
  <si>
    <t>905</t>
  </si>
  <si>
    <t>910</t>
  </si>
  <si>
    <t>917</t>
  </si>
  <si>
    <t>918</t>
  </si>
  <si>
    <t>920</t>
  </si>
  <si>
    <t>921</t>
  </si>
  <si>
    <t>922</t>
  </si>
  <si>
    <t>925</t>
  </si>
  <si>
    <t>926</t>
  </si>
  <si>
    <t>928</t>
  </si>
  <si>
    <t>929</t>
  </si>
  <si>
    <t>932</t>
  </si>
  <si>
    <t>933</t>
  </si>
  <si>
    <t>934</t>
  </si>
  <si>
    <t>935</t>
  </si>
  <si>
    <t>936</t>
  </si>
  <si>
    <t>938</t>
  </si>
  <si>
    <t>942</t>
  </si>
  <si>
    <t>953</t>
  </si>
  <si>
    <t>956</t>
  </si>
  <si>
    <t>Вес показателя (расчетный)</t>
  </si>
  <si>
    <t>Применимость показателя</t>
  </si>
  <si>
    <t>Оценка с учетом веса         (в баллах)</t>
  </si>
  <si>
    <t>применимость направления</t>
  </si>
  <si>
    <t>Рейтинг</t>
  </si>
  <si>
    <t>Ранг</t>
  </si>
  <si>
    <t>1. Среднесрочное финансовое планирование</t>
  </si>
  <si>
    <t>2. Исполнение местного бюджета в части доходов</t>
  </si>
  <si>
    <t>3. Исполнение местного бюджета в части расходов</t>
  </si>
  <si>
    <t>4. Учёт и отчетность</t>
  </si>
  <si>
    <t>5. Контроль и аудит</t>
  </si>
  <si>
    <t>6. Кадровый потенциал сотрудников, осуществляющих финансово-экономическую деятельность ГРБС</t>
  </si>
  <si>
    <t xml:space="preserve">1.1 Внедрение ГРБС процедур среднесрочного финансового планирования </t>
  </si>
  <si>
    <t>1.2 Качество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</si>
  <si>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 Качество правового акта ГРБС, регулирующего порядок составления, утверждения и ведения бюджетных смет</t>
  </si>
  <si>
    <t>1.4 Доля бюджетных ассигнований, представленных в программном виде</t>
  </si>
  <si>
    <t>1.5 Качество планирования расходов: количество справок-уведомлений об изменении сводной бюджетной росписи местного бюджета и лимитов бюджетных обязательств в отчётном периоде в случае увеличения бюджетных ассигнований</t>
  </si>
  <si>
    <t xml:space="preserve">1.6 Качество планирования расходов: доля суммы изменений в сводную бюджетную роспись местного бюджета </t>
  </si>
  <si>
    <t xml:space="preserve">1.7 Качество составления прогнозных показателей исполнения бюджетных обязательств методических рекомендаций </t>
  </si>
  <si>
    <t>1.1 "Внедрение ГРБС процедур среднесрочного финансового планирования"</t>
  </si>
  <si>
    <t>1.2 "Качество правового акта ГРБС, регулирующего внутренние процедуры подготовки бюджетных проектировок на очередной финансовый год и плановый период"</t>
  </si>
  <si>
    <t>1.7 "Качество составления прогнозных показателей исполнения бюджетных обязательств"</t>
  </si>
  <si>
    <t>1.6 "Качество планирования расходов: доля суммы изменений в сводную бюджетную роспись местного бюджета"</t>
  </si>
  <si>
    <t>1.5 "Качество планирования расходов: количество справок-уведомлений об изменении сводной бюджетной росписи местного бюджета и лимитов бюджетных обязательств в отчётном периоде в случае увеличения бюджетных ассигнований"</t>
  </si>
  <si>
    <t>1.4 "Доля бюджетных ассигнований, представленных в программном виде"</t>
  </si>
  <si>
    <t>1.3 "Качество правового акта ГРБС, регулирующего порядок составления, утверждения и ведения бюджетных смет"</t>
  </si>
  <si>
    <t>2.1 "Качество правовой базы главных администраторов доходов местного бюджета по администрированию доходов местного бюджета"</t>
  </si>
  <si>
    <t>2.3 "Качество администрирования доходов по возврату из местного бюджета неиспользованных остатков межбюджетных трансфертов, имеющих целевое назначение, источником финансового обеспечения которых являются средства краевого бюджета"</t>
  </si>
  <si>
    <t>2.2 "Качество администрирования доходов по возврату из местного бюджета неиспользованных остатков межбюджетных трансфертов, предоставленных местному бюджету в форме субсидий, субвенций и иных межбюджетных трансфертов, имеющих целевое назначение (далее – межбюджетные трансферты, имеющие целевое назначение), источником финансового обеспечения которых являются средства федерального бюджета"</t>
  </si>
  <si>
    <t>2.1 Качество правовой базы главных администраторов доходов местного бюджета по администрированию доходов местного бюджета</t>
  </si>
  <si>
    <t>2.2 Качество администрирования доходов по возврату из местного бюджета неиспользованных остатков межбюджетных трансфертов, предоставленных местному бюджету в форме субсидий, субвенций и иных межбюджетных трансфертов, имеющих целевое назначение (далее – межбюджетные трансферты, имеющие целевое назначение), источником финансового обеспечения которых являются средства федерального бюджета</t>
  </si>
  <si>
    <t>2.3 Качество администрирования доходов по возврату из местного бюджета неиспользованных остатков межбюджетных трансфертов, имеющих целевое назначение, источником финансового обеспечения которых являются средства краевого бюджета</t>
  </si>
  <si>
    <t>3.1 "Качество осуществления равномерности расходов"</t>
  </si>
  <si>
    <t>3.2 "Качество поквартального исполнения кассового плана ГРБС в части кассовых выплат по расходам местного бюджета с учётом прогнозных значений"</t>
  </si>
  <si>
    <t>3.3 "Эффективность использования межбюджетных трансфертов, имеющих целевое назначение, источником финансового обеспечения которых являются средства федерального бюджета, краевого бюджета "</t>
  </si>
  <si>
    <t>3.4 "Эффективность управления ГРБС кредиторской задолженностью по расчётам с поставщиками и подрядчиками"</t>
  </si>
  <si>
    <t>3.5 "Наличие просроченной кредиторской задолженности ГРБС и подведомственных ПБС на конец отчётного периода"</t>
  </si>
  <si>
    <t>3.1 Качество осуществления равномерности расходов</t>
  </si>
  <si>
    <t>3.2 Качество поквартального исполнения кассового плана ГРБС в части кассовых выплат по расходам местного бюджета с учётом прогнозных значений</t>
  </si>
  <si>
    <t>3.3 Эффективность использования межбюджетных трансфертов, имеющих целевое назначение, источником финансового обеспечения которых являются средства федерального бюджета, краевого бюджета</t>
  </si>
  <si>
    <t>3.4 Эффективность управления ГРБС кредиторской задолженностью по расчётам с поставщиками и подрядчиками</t>
  </si>
  <si>
    <t>3.5 Наличие просроченной кредиторской задолженности ГРБС и подведомственных ПБС на конец отчётного периода</t>
  </si>
  <si>
    <t>4.1 "Методические рекомендации (указания) ГРБС по реализации учётной политики"</t>
  </si>
  <si>
    <t>4.2 "Наличие единой автоматизированной системы сбора и свода бюджетной отчётности"</t>
  </si>
  <si>
    <t>4.3 "Применение получателями средств местного бюджета программных комплексов по автоматизации бюджетного учёта"</t>
  </si>
  <si>
    <t>4.4 "Представление в составе годовой бюджетной отчётности Сведений о мерах по повышению эффективности расходования бюджетных средств"</t>
  </si>
  <si>
    <t>4.5 "Соответствие приведённых в Сведениях о результатах деятельности,  показателям, указанным в обоснованиях бюджетных ассигнований ГРБС"</t>
  </si>
  <si>
    <t>4.1 Методические рекомендации (указания) ГРБС по реализации учётной политики</t>
  </si>
  <si>
    <t>4.2 Наличие единой автоматизированной системы сбора и свода бюджетной отчётности</t>
  </si>
  <si>
    <t>4.3 Применение получателями средств местного бюджета программных комплексов по автоматизации бюджетного учёта</t>
  </si>
  <si>
    <t>4.4 Представление в составе годовой бюджетной отчётности Сведений о мерах по повышению эффективности расходования бюджетных средств</t>
  </si>
  <si>
    <t>4.5 Соответствие приведённых в Сведениях о результатах деятельности,  показателям, указанным в обоснованиях бюджетных ассигнований ГРБС</t>
  </si>
  <si>
    <t>5.1 Качество правового акта участника мониторинга об организации внутреннего финансового аудита (контроля)</t>
  </si>
  <si>
    <t>5.2 "Качество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муниципальных учреждений"</t>
  </si>
  <si>
    <t>5.2 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муниципальных учреждений</t>
  </si>
  <si>
    <t>5.3 "Осуществление мероприятий внутреннего контроля"</t>
  </si>
  <si>
    <t>5.3 Осуществление мероприятий внутреннего контроля</t>
  </si>
  <si>
    <t>5.4 Динамика нарушений, выявленных в ходе внешних контрольных мероприятий</t>
  </si>
  <si>
    <t>5.4 "Динамика нарушений, выявленных в ходе внешних контрольных мероприятий"</t>
  </si>
  <si>
    <t>5.5 "Проведение инвентаризаций"</t>
  </si>
  <si>
    <t>5.6 "Доля недостач и хищений денежных средств и материальных ценностей"</t>
  </si>
  <si>
    <t>5.5 Проведение инвентаризаций</t>
  </si>
  <si>
    <t>5.6 Доля недостач и хищений денежных средств и материальных ценностей</t>
  </si>
  <si>
    <t>6.1 Квалификация сотрудников, осуществляющих финансово-экономическую деятельность  ГРБС</t>
  </si>
  <si>
    <t>6.2 Дополнительное профессиональное образование сотрудников, осуществляющих финансово-экономическую деятельность ГРБС</t>
  </si>
  <si>
    <t>6.3 Укомплектованность должностей  сотрудниками, осуществляющих финансово - экономическую деятельность ГРБС</t>
  </si>
  <si>
    <t>6.4 Количество сотрудников, осуществляющих финансово-экономическую деятельность ГРБС в возрасте до 35 лет, имеющих стаж работы в подразделении более трех лет</t>
  </si>
  <si>
    <t>6.1 "Квалификация сотрудников, осуществляющих финансово-экономическую деятельность  ГРБС"</t>
  </si>
  <si>
    <t>6.2 "Дополнительное профессиональное образование сотрудников, осуществляющих финансово-экономическую деятельность ГРБС"</t>
  </si>
  <si>
    <t>6.3 "Укомплектованность должностей  сотрудниками, осуществляющих финансово - экономическую деятельность ГРБС"</t>
  </si>
  <si>
    <t>6.4 " Количество сотрудников, осуществляющих финансово-экономическую деятельность ГРБС в возрасте до 35 лет, имеющих стаж работы в подразделении более трех лет"</t>
  </si>
  <si>
    <t>Оценка направления</t>
  </si>
  <si>
    <t>Применимость направления - Исполнение местного бюджета в части доходов</t>
  </si>
  <si>
    <t>Применимость направления - Исполнение местного бюджета в части расходов</t>
  </si>
  <si>
    <t>Применимость направления - Учёт и отчетность</t>
  </si>
  <si>
    <t>Применимость направления - Кадровый потенциал сотрудников, осуществляющих финансово-экономическую деятельность ГРБС</t>
  </si>
  <si>
    <t>Применимость направления - Контроль и аудит</t>
  </si>
  <si>
    <t xml:space="preserve">Значение показателя </t>
  </si>
  <si>
    <t>Значение показателя )</t>
  </si>
  <si>
    <t>применимость направления - Среднесрочное финансовое планирование</t>
  </si>
  <si>
    <t>Оценка (с учетом веса)</t>
  </si>
  <si>
    <t>Оценка с учетом 
веса (в баллах)</t>
  </si>
  <si>
    <t>Оценка 
направления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</si>
  <si>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</si>
  <si>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Департамент транспорта, организации дорожного движения и охраны окружающей среды администрации муниципального образования город Краснодар</t>
  </si>
  <si>
    <t>Администрация муниципального образования город Краснодар</t>
  </si>
  <si>
    <t xml:space="preserve">Оценка показателя       (в баллах) </t>
  </si>
  <si>
    <t>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</si>
</sst>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;[Red]\-#,##0.000"/>
    <numFmt numFmtId="165" formatCode="#,##0.0;[Red]\-#,##0.0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i/>
      <sz val="8"/>
      <color indexed="23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8"/>
      <color indexed="23"/>
      <name val="Calibri"/>
      <family val="2"/>
      <charset val="204"/>
    </font>
    <font>
      <sz val="11"/>
      <name val="Calibri"/>
      <family val="2"/>
      <charset val="204"/>
    </font>
    <font>
      <b/>
      <sz val="9"/>
      <color indexed="81"/>
      <name val="Tahoma"/>
      <charset val="1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gray125">
        <fgColor indexed="39"/>
        <bgColor indexed="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06">
    <xf numFmtId="0" fontId="0" fillId="0" borderId="0">
      <protection locked="0"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5" borderId="1" applyNumberFormat="0" applyAlignment="0" applyProtection="0"/>
    <xf numFmtId="0" fontId="6" fillId="13" borderId="2" applyNumberFormat="0" applyAlignment="0" applyProtection="0"/>
    <xf numFmtId="0" fontId="7" fillId="13" borderId="1" applyNumberFormat="0" applyAlignment="0" applyProtection="0"/>
    <xf numFmtId="0" fontId="2" fillId="14" borderId="3" applyNumberFormat="0">
      <alignment horizontal="right" vertical="top" wrapText="1"/>
    </xf>
    <xf numFmtId="0" fontId="25" fillId="14" borderId="3" applyNumberFormat="0">
      <alignment horizontal="right" vertical="top" wrapText="1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2" fillId="0" borderId="3" applyNumberFormat="0">
      <alignment horizontal="right" vertical="top"/>
    </xf>
    <xf numFmtId="0" fontId="25" fillId="0" borderId="3" applyNumberFormat="0">
      <alignment horizontal="right" vertical="top"/>
    </xf>
    <xf numFmtId="0" fontId="3" fillId="0" borderId="4" applyNumberFormat="0">
      <alignment horizontal="right" vertical="top"/>
    </xf>
    <xf numFmtId="0" fontId="2" fillId="15" borderId="3" applyNumberFormat="0">
      <alignment horizontal="right" vertical="top"/>
    </xf>
    <xf numFmtId="0" fontId="2" fillId="15" borderId="3" applyNumberFormat="0">
      <alignment horizontal="right" vertical="top"/>
    </xf>
    <xf numFmtId="0" fontId="3" fillId="15" borderId="4" applyNumberFormat="0">
      <alignment horizontal="right" vertical="top"/>
    </xf>
    <xf numFmtId="49" fontId="2" fillId="13" borderId="3">
      <alignment horizontal="left" vertical="top"/>
    </xf>
    <xf numFmtId="49" fontId="8" fillId="0" borderId="3">
      <alignment horizontal="left" vertical="top"/>
    </xf>
    <xf numFmtId="49" fontId="8" fillId="0" borderId="3">
      <alignment horizontal="left" vertical="top"/>
    </xf>
    <xf numFmtId="49" fontId="13" fillId="0" borderId="4">
      <alignment horizontal="left" vertical="top"/>
    </xf>
    <xf numFmtId="49" fontId="2" fillId="13" borderId="3">
      <alignment horizontal="left" vertical="top"/>
    </xf>
    <xf numFmtId="49" fontId="3" fillId="16" borderId="4">
      <alignment horizontal="center" vertical="center"/>
    </xf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" fillId="6" borderId="3">
      <alignment horizontal="left" vertical="top" wrapText="1"/>
    </xf>
    <xf numFmtId="0" fontId="2" fillId="6" borderId="3">
      <alignment horizontal="left" vertical="top" wrapText="1"/>
    </xf>
    <xf numFmtId="0" fontId="3" fillId="17" borderId="4">
      <alignment horizontal="center" vertical="center" wrapText="1"/>
    </xf>
    <xf numFmtId="0" fontId="8" fillId="0" borderId="3">
      <alignment horizontal="left" vertical="top" wrapText="1"/>
    </xf>
    <xf numFmtId="0" fontId="8" fillId="0" borderId="3">
      <alignment horizontal="left" vertical="top" wrapText="1"/>
    </xf>
    <xf numFmtId="0" fontId="13" fillId="0" borderId="4">
      <alignment horizontal="left" vertical="top" wrapText="1"/>
    </xf>
    <xf numFmtId="0" fontId="2" fillId="2" borderId="3">
      <alignment horizontal="left" vertical="top" wrapText="1"/>
    </xf>
    <xf numFmtId="0" fontId="2" fillId="2" borderId="3">
      <alignment horizontal="left" vertical="top" wrapText="1"/>
    </xf>
    <xf numFmtId="0" fontId="3" fillId="18" borderId="4">
      <alignment horizontal="left" vertical="top" wrapText="1"/>
    </xf>
    <xf numFmtId="0" fontId="2" fillId="19" borderId="3">
      <alignment horizontal="left" vertical="top" wrapText="1"/>
    </xf>
    <xf numFmtId="0" fontId="2" fillId="19" borderId="3">
      <alignment horizontal="left" vertical="top" wrapText="1"/>
    </xf>
    <xf numFmtId="0" fontId="3" fillId="20" borderId="4">
      <alignment horizontal="center" vertical="center" wrapText="1"/>
    </xf>
    <xf numFmtId="0" fontId="2" fillId="21" borderId="3">
      <alignment horizontal="left" vertical="top" wrapText="1"/>
    </xf>
    <xf numFmtId="0" fontId="2" fillId="21" borderId="3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center" vertical="center" wrapText="1"/>
    </xf>
    <xf numFmtId="0" fontId="2" fillId="23" borderId="3">
      <alignment horizontal="left"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4">
      <alignment horizontal="left" vertical="top" wrapText="1"/>
    </xf>
    <xf numFmtId="0" fontId="2" fillId="23" borderId="3">
      <alignment horizontal="left" vertical="top" wrapText="1"/>
    </xf>
    <xf numFmtId="0" fontId="3" fillId="24" borderId="4">
      <alignment horizontal="left" vertical="top" wrapText="1"/>
    </xf>
    <xf numFmtId="0" fontId="12" fillId="0" borderId="0">
      <alignment horizontal="left" vertical="top"/>
    </xf>
    <xf numFmtId="0" fontId="12" fillId="0" borderId="0">
      <alignment horizontal="left" vertical="top"/>
    </xf>
    <xf numFmtId="0" fontId="26" fillId="0" borderId="0">
      <alignment horizontal="left" vertical="top"/>
    </xf>
    <xf numFmtId="0" fontId="13" fillId="0" borderId="8" applyNumberFormat="0" applyFill="0" applyAlignment="0" applyProtection="0"/>
    <xf numFmtId="0" fontId="14" fillId="25" borderId="9" applyNumberFormat="0" applyAlignment="0" applyProtection="0"/>
    <xf numFmtId="0" fontId="15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2" fillId="0" borderId="0"/>
    <xf numFmtId="0" fontId="24" fillId="0" borderId="0"/>
    <xf numFmtId="0" fontId="25" fillId="0" borderId="0"/>
    <xf numFmtId="0" fontId="3" fillId="0" borderId="0">
      <protection locked="0"/>
    </xf>
    <xf numFmtId="0" fontId="2" fillId="6" borderId="10" applyNumberFormat="0">
      <alignment horizontal="right" vertical="top"/>
    </xf>
    <xf numFmtId="0" fontId="2" fillId="2" borderId="10" applyNumberFormat="0">
      <alignment horizontal="right" vertical="top"/>
    </xf>
    <xf numFmtId="0" fontId="2" fillId="0" borderId="3" applyNumberFormat="0">
      <alignment horizontal="right" vertical="top"/>
    </xf>
    <xf numFmtId="0" fontId="2" fillId="0" borderId="3" applyNumberFormat="0">
      <alignment horizontal="right" vertical="top"/>
    </xf>
    <xf numFmtId="0" fontId="3" fillId="0" borderId="4" applyNumberFormat="0">
      <alignment horizontal="right" vertical="top"/>
    </xf>
    <xf numFmtId="0" fontId="2" fillId="2" borderId="10" applyNumberFormat="0">
      <alignment horizontal="right" vertical="top"/>
    </xf>
    <xf numFmtId="0" fontId="3" fillId="18" borderId="10" applyNumberFormat="0">
      <alignment horizontal="right" vertical="top"/>
    </xf>
    <xf numFmtId="0" fontId="2" fillId="0" borderId="3" applyNumberFormat="0">
      <alignment horizontal="right" vertical="top"/>
    </xf>
    <xf numFmtId="0" fontId="2" fillId="0" borderId="3" applyNumberFormat="0">
      <alignment horizontal="right" vertical="top"/>
    </xf>
    <xf numFmtId="0" fontId="3" fillId="0" borderId="4" applyNumberFormat="0">
      <alignment horizontal="right" vertical="top"/>
    </xf>
    <xf numFmtId="0" fontId="2" fillId="6" borderId="10" applyNumberFormat="0">
      <alignment horizontal="right" vertical="top"/>
    </xf>
    <xf numFmtId="0" fontId="3" fillId="17" borderId="10" applyNumberFormat="0">
      <alignment horizontal="right" vertical="top"/>
    </xf>
    <xf numFmtId="0" fontId="2" fillId="19" borderId="10" applyNumberFormat="0">
      <alignment horizontal="right" vertical="top"/>
    </xf>
    <xf numFmtId="0" fontId="2" fillId="0" borderId="3" applyNumberFormat="0">
      <alignment horizontal="right" vertical="top"/>
    </xf>
    <xf numFmtId="0" fontId="2" fillId="0" borderId="3" applyNumberFormat="0">
      <alignment horizontal="right" vertical="top"/>
    </xf>
    <xf numFmtId="0" fontId="3" fillId="0" borderId="4" applyNumberFormat="0">
      <alignment horizontal="right" vertical="top"/>
    </xf>
    <xf numFmtId="0" fontId="2" fillId="19" borderId="10" applyNumberFormat="0">
      <alignment horizontal="right" vertical="top"/>
    </xf>
    <xf numFmtId="0" fontId="3" fillId="20" borderId="10" applyNumberFormat="0">
      <alignment horizontal="right" vertical="top"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7" borderId="11" applyNumberFormat="0" applyFont="0" applyAlignment="0" applyProtection="0"/>
    <xf numFmtId="49" fontId="19" fillId="14" borderId="3">
      <alignment horizontal="center" vertical="top" wrapText="1"/>
    </xf>
    <xf numFmtId="49" fontId="2" fillId="0" borderId="3">
      <alignment horizontal="left" vertical="top" wrapText="1"/>
    </xf>
    <xf numFmtId="49" fontId="2" fillId="0" borderId="3">
      <alignment horizontal="left" vertical="top" wrapText="1"/>
    </xf>
    <xf numFmtId="49" fontId="27" fillId="0" borderId="4">
      <alignment horizontal="left" vertical="top" wrapText="1"/>
    </xf>
    <xf numFmtId="49" fontId="19" fillId="26" borderId="3">
      <alignment horizontal="left" vertical="top" wrapText="1"/>
    </xf>
    <xf numFmtId="49" fontId="5" fillId="28" borderId="4">
      <alignment horizontal="left" vertical="top" wrapText="1"/>
    </xf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" fillId="14" borderId="3">
      <alignment horizontal="left"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4">
      <alignment horizontal="left" vertical="top" wrapText="1"/>
    </xf>
    <xf numFmtId="0" fontId="25" fillId="14" borderId="3">
      <alignment horizontal="left" vertical="top" wrapText="1"/>
    </xf>
    <xf numFmtId="0" fontId="3" fillId="24" borderId="4">
      <alignment horizontal="left" vertical="top" wrapText="1"/>
    </xf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2" fillId="14" borderId="3" applyNumberFormat="0">
      <alignment horizontal="right" vertical="top" wrapText="1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2" fillId="0" borderId="3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15" borderId="4" applyNumberFormat="0">
      <alignment horizontal="right" vertical="top"/>
    </xf>
    <xf numFmtId="0" fontId="3" fillId="15" borderId="4" applyNumberFormat="0">
      <alignment horizontal="right" vertical="top"/>
    </xf>
    <xf numFmtId="0" fontId="3" fillId="15" borderId="4" applyNumberFormat="0">
      <alignment horizontal="right" vertical="top"/>
    </xf>
    <xf numFmtId="0" fontId="3" fillId="15" borderId="4" applyNumberFormat="0">
      <alignment horizontal="right" vertical="top"/>
    </xf>
    <xf numFmtId="0" fontId="3" fillId="15" borderId="4" applyNumberFormat="0">
      <alignment horizontal="right" vertical="top"/>
    </xf>
    <xf numFmtId="0" fontId="3" fillId="15" borderId="4" applyNumberFormat="0">
      <alignment horizontal="right" vertical="top"/>
    </xf>
    <xf numFmtId="49" fontId="13" fillId="0" borderId="4">
      <alignment horizontal="left" vertical="top"/>
    </xf>
    <xf numFmtId="49" fontId="13" fillId="0" borderId="4">
      <alignment horizontal="left" vertical="top"/>
    </xf>
    <xf numFmtId="49" fontId="13" fillId="0" borderId="4">
      <alignment horizontal="left" vertical="top"/>
    </xf>
    <xf numFmtId="49" fontId="13" fillId="0" borderId="4">
      <alignment horizontal="left" vertical="top"/>
    </xf>
    <xf numFmtId="49" fontId="13" fillId="0" borderId="4">
      <alignment horizontal="left" vertical="top"/>
    </xf>
    <xf numFmtId="49" fontId="13" fillId="0" borderId="4">
      <alignment horizontal="left" vertical="top"/>
    </xf>
    <xf numFmtId="49" fontId="3" fillId="16" borderId="4">
      <alignment horizontal="left" vertical="top"/>
    </xf>
    <xf numFmtId="49" fontId="3" fillId="16" borderId="4">
      <alignment horizontal="left" vertical="top"/>
    </xf>
    <xf numFmtId="49" fontId="3" fillId="16" borderId="4">
      <alignment horizontal="left" vertical="top"/>
    </xf>
    <xf numFmtId="49" fontId="3" fillId="16" borderId="4">
      <alignment horizontal="left" vertical="top"/>
    </xf>
    <xf numFmtId="49" fontId="3" fillId="16" borderId="4">
      <alignment horizontal="left" vertical="top"/>
    </xf>
    <xf numFmtId="49" fontId="3" fillId="16" borderId="4">
      <alignment horizontal="left" vertical="top"/>
    </xf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7" borderId="4">
      <alignment horizontal="left" vertical="top" wrapText="1"/>
    </xf>
    <xf numFmtId="0" fontId="3" fillId="17" borderId="4">
      <alignment horizontal="left" vertical="top" wrapText="1"/>
    </xf>
    <xf numFmtId="0" fontId="3" fillId="17" borderId="4">
      <alignment horizontal="left" vertical="top" wrapText="1"/>
    </xf>
    <xf numFmtId="0" fontId="3" fillId="17" borderId="4">
      <alignment horizontal="left" vertical="top" wrapText="1"/>
    </xf>
    <xf numFmtId="0" fontId="3" fillId="17" borderId="4">
      <alignment horizontal="left" vertical="top" wrapText="1"/>
    </xf>
    <xf numFmtId="0" fontId="3" fillId="17" borderId="4">
      <alignment horizontal="left" vertical="top" wrapText="1"/>
    </xf>
    <xf numFmtId="0" fontId="13" fillId="0" borderId="4">
      <alignment horizontal="left" vertical="top" wrapText="1"/>
    </xf>
    <xf numFmtId="0" fontId="13" fillId="0" borderId="4">
      <alignment horizontal="left" vertical="top" wrapText="1"/>
    </xf>
    <xf numFmtId="0" fontId="13" fillId="0" borderId="4">
      <alignment horizontal="left" vertical="top" wrapText="1"/>
    </xf>
    <xf numFmtId="0" fontId="13" fillId="0" borderId="4">
      <alignment horizontal="left" vertical="top" wrapText="1"/>
    </xf>
    <xf numFmtId="0" fontId="13" fillId="0" borderId="4">
      <alignment horizontal="left" vertical="top" wrapText="1"/>
    </xf>
    <xf numFmtId="0" fontId="13" fillId="0" borderId="4">
      <alignment horizontal="left" vertical="top" wrapText="1"/>
    </xf>
    <xf numFmtId="0" fontId="3" fillId="18" borderId="4">
      <alignment horizontal="left" vertical="top" wrapText="1"/>
    </xf>
    <xf numFmtId="0" fontId="3" fillId="18" borderId="4">
      <alignment horizontal="left" vertical="top" wrapText="1"/>
    </xf>
    <xf numFmtId="0" fontId="3" fillId="18" borderId="4">
      <alignment horizontal="left" vertical="top" wrapText="1"/>
    </xf>
    <xf numFmtId="0" fontId="3" fillId="18" borderId="4">
      <alignment horizontal="left" vertical="top" wrapText="1"/>
    </xf>
    <xf numFmtId="0" fontId="3" fillId="18" borderId="4">
      <alignment horizontal="left" vertical="top" wrapText="1"/>
    </xf>
    <xf numFmtId="0" fontId="3" fillId="18" borderId="4">
      <alignment horizontal="left" vertical="top" wrapText="1"/>
    </xf>
    <xf numFmtId="0" fontId="3" fillId="20" borderId="4">
      <alignment horizontal="left" vertical="top" wrapText="1"/>
    </xf>
    <xf numFmtId="0" fontId="3" fillId="20" borderId="4">
      <alignment horizontal="left" vertical="top" wrapText="1"/>
    </xf>
    <xf numFmtId="0" fontId="3" fillId="20" borderId="4">
      <alignment horizontal="left" vertical="top" wrapText="1"/>
    </xf>
    <xf numFmtId="0" fontId="3" fillId="20" borderId="4">
      <alignment horizontal="left" vertical="top" wrapText="1"/>
    </xf>
    <xf numFmtId="0" fontId="3" fillId="20" borderId="4">
      <alignment horizontal="left" vertical="top" wrapText="1"/>
    </xf>
    <xf numFmtId="0" fontId="3" fillId="20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18" borderId="10" applyNumberFormat="0">
      <alignment horizontal="right" vertical="top"/>
    </xf>
    <xf numFmtId="0" fontId="3" fillId="18" borderId="10" applyNumberFormat="0">
      <alignment horizontal="right" vertical="top"/>
    </xf>
    <xf numFmtId="0" fontId="3" fillId="18" borderId="10" applyNumberFormat="0">
      <alignment horizontal="right" vertical="top"/>
    </xf>
    <xf numFmtId="0" fontId="3" fillId="18" borderId="10" applyNumberFormat="0">
      <alignment horizontal="right" vertical="top"/>
    </xf>
    <xf numFmtId="0" fontId="3" fillId="18" borderId="10" applyNumberFormat="0">
      <alignment horizontal="right" vertical="top"/>
    </xf>
    <xf numFmtId="0" fontId="3" fillId="18" borderId="10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17" borderId="10" applyNumberFormat="0">
      <alignment horizontal="right" vertical="top"/>
    </xf>
    <xf numFmtId="0" fontId="3" fillId="17" borderId="10" applyNumberFormat="0">
      <alignment horizontal="right" vertical="top"/>
    </xf>
    <xf numFmtId="0" fontId="3" fillId="17" borderId="10" applyNumberFormat="0">
      <alignment horizontal="right" vertical="top"/>
    </xf>
    <xf numFmtId="0" fontId="3" fillId="17" borderId="10" applyNumberFormat="0">
      <alignment horizontal="right" vertical="top"/>
    </xf>
    <xf numFmtId="0" fontId="3" fillId="17" borderId="10" applyNumberFormat="0">
      <alignment horizontal="right" vertical="top"/>
    </xf>
    <xf numFmtId="0" fontId="3" fillId="17" borderId="10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20" borderId="10" applyNumberFormat="0">
      <alignment horizontal="right" vertical="top"/>
    </xf>
    <xf numFmtId="0" fontId="3" fillId="20" borderId="10" applyNumberFormat="0">
      <alignment horizontal="right" vertical="top"/>
    </xf>
    <xf numFmtId="0" fontId="3" fillId="20" borderId="10" applyNumberFormat="0">
      <alignment horizontal="right" vertical="top"/>
    </xf>
    <xf numFmtId="0" fontId="3" fillId="20" borderId="10" applyNumberFormat="0">
      <alignment horizontal="right" vertical="top"/>
    </xf>
    <xf numFmtId="0" fontId="3" fillId="20" borderId="10" applyNumberFormat="0">
      <alignment horizontal="right" vertical="top"/>
    </xf>
    <xf numFmtId="0" fontId="3" fillId="20" borderId="10" applyNumberFormat="0">
      <alignment horizontal="right" vertical="top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49" fontId="27" fillId="0" borderId="4">
      <alignment horizontal="left" vertical="top" wrapText="1"/>
    </xf>
    <xf numFmtId="49" fontId="27" fillId="0" borderId="4">
      <alignment horizontal="left" vertical="top" wrapText="1"/>
    </xf>
    <xf numFmtId="49" fontId="27" fillId="0" borderId="4">
      <alignment horizontal="left" vertical="top" wrapText="1"/>
    </xf>
    <xf numFmtId="49" fontId="27" fillId="0" borderId="4">
      <alignment horizontal="left" vertical="top" wrapText="1"/>
    </xf>
    <xf numFmtId="49" fontId="27" fillId="0" borderId="4">
      <alignment horizontal="left" vertical="top" wrapText="1"/>
    </xf>
    <xf numFmtId="49" fontId="27" fillId="0" borderId="4">
      <alignment horizontal="left" vertical="top" wrapText="1"/>
    </xf>
    <xf numFmtId="49" fontId="5" fillId="28" borderId="4">
      <alignment horizontal="left" vertical="top" wrapText="1"/>
    </xf>
    <xf numFmtId="49" fontId="5" fillId="28" borderId="4">
      <alignment horizontal="left" vertical="top" wrapText="1"/>
    </xf>
    <xf numFmtId="49" fontId="5" fillId="28" borderId="4">
      <alignment horizontal="left" vertical="top" wrapText="1"/>
    </xf>
    <xf numFmtId="49" fontId="5" fillId="28" borderId="4">
      <alignment horizontal="left" vertical="top" wrapText="1"/>
    </xf>
    <xf numFmtId="49" fontId="5" fillId="28" borderId="4">
      <alignment horizontal="left" vertical="top" wrapText="1"/>
    </xf>
    <xf numFmtId="49" fontId="5" fillId="28" borderId="4">
      <alignment horizontal="left" vertical="top" wrapText="1"/>
    </xf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2" fillId="14" borderId="3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</cellStyleXfs>
  <cellXfs count="127">
    <xf numFmtId="0" fontId="0" fillId="0" borderId="0" xfId="0">
      <protection locked="0"/>
    </xf>
    <xf numFmtId="49" fontId="19" fillId="14" borderId="3" xfId="84">
      <alignment horizontal="center" vertical="top" wrapText="1"/>
    </xf>
    <xf numFmtId="0" fontId="0" fillId="28" borderId="0" xfId="0" applyFill="1">
      <protection locked="0"/>
    </xf>
    <xf numFmtId="0" fontId="0" fillId="0" borderId="13" xfId="0" applyBorder="1" applyAlignment="1">
      <alignment horizontal="center" vertical="center" wrapText="1"/>
      <protection locked="0"/>
    </xf>
    <xf numFmtId="0" fontId="0" fillId="29" borderId="0" xfId="0" applyFill="1">
      <protection locked="0"/>
    </xf>
    <xf numFmtId="0" fontId="8" fillId="29" borderId="0" xfId="0" applyFont="1" applyFill="1">
      <protection locked="0"/>
    </xf>
    <xf numFmtId="0" fontId="8" fillId="29" borderId="14" xfId="0" applyFont="1" applyFill="1" applyBorder="1" applyAlignment="1">
      <alignment horizontal="center" vertical="center"/>
      <protection locked="0"/>
    </xf>
    <xf numFmtId="0" fontId="0" fillId="31" borderId="0" xfId="0" applyFill="1">
      <protection locked="0"/>
    </xf>
    <xf numFmtId="0" fontId="0" fillId="30" borderId="0" xfId="0" applyFill="1">
      <protection locked="0"/>
    </xf>
    <xf numFmtId="0" fontId="0" fillId="30" borderId="13" xfId="0" applyFill="1" applyBorder="1" applyAlignment="1">
      <alignment horizontal="center" vertical="center" wrapText="1"/>
      <protection locked="0"/>
    </xf>
    <xf numFmtId="0" fontId="0" fillId="0" borderId="0" xfId="0" applyFill="1">
      <protection locked="0"/>
    </xf>
    <xf numFmtId="0" fontId="2" fillId="14" borderId="3" xfId="93">
      <alignment horizontal="left" vertical="top" wrapText="1"/>
    </xf>
    <xf numFmtId="164" fontId="2" fillId="0" borderId="3" xfId="14" applyNumberFormat="1">
      <alignment horizontal="right" vertical="top"/>
    </xf>
    <xf numFmtId="0" fontId="2" fillId="14" borderId="3" xfId="10" applyNumberFormat="1">
      <alignment horizontal="right" vertical="top"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8" fillId="0" borderId="14" xfId="0" applyFont="1" applyBorder="1" applyAlignment="1" applyProtection="1">
      <alignment horizontal="center" vertical="center" wrapText="1"/>
    </xf>
    <xf numFmtId="0" fontId="2" fillId="0" borderId="3" xfId="14" applyNumberFormat="1">
      <alignment horizontal="right" vertical="top"/>
    </xf>
    <xf numFmtId="165" fontId="2" fillId="14" borderId="3" xfId="10" applyNumberFormat="1">
      <alignment horizontal="right" vertical="top" wrapText="1"/>
    </xf>
    <xf numFmtId="164" fontId="2" fillId="14" borderId="3" xfId="10" applyNumberFormat="1">
      <alignment horizontal="right" vertical="top" wrapText="1"/>
    </xf>
    <xf numFmtId="0" fontId="0" fillId="0" borderId="0" xfId="0" applyAlignment="1">
      <alignment horizontal="left" wrapText="1"/>
      <protection locked="0"/>
    </xf>
    <xf numFmtId="0" fontId="0" fillId="0" borderId="0" xfId="0" applyAlignment="1">
      <alignment horizontal="left" vertical="center" wrapText="1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  <protection locked="0"/>
    </xf>
    <xf numFmtId="0" fontId="0" fillId="0" borderId="0" xfId="0" applyFill="1" applyBorder="1" applyAlignment="1">
      <alignment horizontal="left" vertical="center" wrapText="1"/>
      <protection locked="0"/>
    </xf>
    <xf numFmtId="0" fontId="0" fillId="0" borderId="0" xfId="0" applyFill="1" applyAlignment="1">
      <alignment horizontal="left" vertical="center" wrapText="1"/>
      <protection locked="0"/>
    </xf>
    <xf numFmtId="0" fontId="0" fillId="0" borderId="0" xfId="0" applyFill="1" applyBorder="1" applyAlignment="1">
      <alignment horizontal="left" wrapText="1"/>
      <protection locked="0"/>
    </xf>
    <xf numFmtId="0" fontId="0" fillId="0" borderId="0" xfId="0" applyFill="1" applyAlignment="1">
      <alignment horizontal="left" wrapText="1"/>
      <protection locked="0"/>
    </xf>
    <xf numFmtId="0" fontId="0" fillId="30" borderId="23" xfId="0" applyFill="1" applyBorder="1" applyAlignment="1">
      <alignment horizontal="center" vertical="center" wrapText="1"/>
      <protection locked="0"/>
    </xf>
    <xf numFmtId="0" fontId="0" fillId="30" borderId="26" xfId="0" applyFill="1" applyBorder="1" applyAlignment="1">
      <alignment horizontal="center" vertical="center" wrapText="1"/>
      <protection locked="0"/>
    </xf>
    <xf numFmtId="0" fontId="0" fillId="30" borderId="27" xfId="0" applyFill="1" applyBorder="1" applyAlignment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  <protection locked="0"/>
    </xf>
    <xf numFmtId="0" fontId="0" fillId="29" borderId="0" xfId="0" applyFill="1" applyAlignment="1">
      <alignment horizontal="left" vertical="center"/>
      <protection locked="0"/>
    </xf>
    <xf numFmtId="0" fontId="0" fillId="29" borderId="0" xfId="0" applyFill="1" applyAlignment="1">
      <alignment vertical="center"/>
      <protection locked="0"/>
    </xf>
    <xf numFmtId="0" fontId="8" fillId="29" borderId="19" xfId="0" applyFont="1" applyFill="1" applyBorder="1" applyAlignment="1">
      <alignment horizontal="center" vertical="center"/>
      <protection locked="0"/>
    </xf>
    <xf numFmtId="0" fontId="8" fillId="29" borderId="13" xfId="0" applyFont="1" applyFill="1" applyBorder="1" applyAlignment="1">
      <alignment horizontal="center" vertical="center"/>
      <protection locked="0"/>
    </xf>
    <xf numFmtId="0" fontId="0" fillId="30" borderId="20" xfId="0" applyFill="1" applyBorder="1" applyAlignment="1">
      <alignment horizontal="center" vertical="center" wrapText="1"/>
      <protection locked="0"/>
    </xf>
    <xf numFmtId="0" fontId="0" fillId="30" borderId="14" xfId="0" applyFill="1" applyBorder="1" applyAlignment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  <protection locked="0"/>
    </xf>
    <xf numFmtId="0" fontId="0" fillId="0" borderId="31" xfId="0" applyBorder="1" applyAlignment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  <protection locked="0"/>
    </xf>
    <xf numFmtId="0" fontId="0" fillId="30" borderId="31" xfId="0" applyFill="1" applyBorder="1" applyAlignment="1">
      <alignment horizontal="center" vertical="center" wrapText="1"/>
      <protection locked="0"/>
    </xf>
    <xf numFmtId="0" fontId="0" fillId="30" borderId="35" xfId="0" applyFill="1" applyBorder="1" applyAlignment="1">
      <alignment horizontal="center" vertical="center" wrapText="1"/>
      <protection locked="0"/>
    </xf>
    <xf numFmtId="0" fontId="0" fillId="0" borderId="26" xfId="0" applyFill="1" applyBorder="1" applyAlignment="1">
      <alignment horizontal="center" vertical="center" wrapText="1"/>
      <protection locked="0"/>
    </xf>
    <xf numFmtId="0" fontId="0" fillId="0" borderId="22" xfId="0" applyBorder="1" applyAlignment="1">
      <alignment vertical="center" wrapText="1"/>
      <protection locked="0"/>
    </xf>
    <xf numFmtId="0" fontId="0" fillId="30" borderId="44" xfId="0" applyFill="1" applyBorder="1" applyAlignment="1">
      <alignment horizontal="center" vertical="center" wrapText="1"/>
      <protection locked="0"/>
    </xf>
    <xf numFmtId="0" fontId="0" fillId="30" borderId="43" xfId="0" applyFill="1" applyBorder="1" applyAlignment="1">
      <alignment horizontal="center" vertical="center"/>
      <protection locked="0"/>
    </xf>
    <xf numFmtId="0" fontId="0" fillId="30" borderId="44" xfId="0" applyFill="1" applyBorder="1" applyAlignment="1">
      <alignment horizontal="center" vertical="center"/>
      <protection locked="0"/>
    </xf>
    <xf numFmtId="0" fontId="0" fillId="0" borderId="45" xfId="0" applyBorder="1" applyAlignment="1">
      <alignment horizontal="center" vertical="center" wrapText="1"/>
      <protection locked="0"/>
    </xf>
    <xf numFmtId="0" fontId="0" fillId="0" borderId="46" xfId="0" applyBorder="1" applyAlignment="1">
      <alignment horizontal="center" vertical="center" wrapText="1"/>
      <protection locked="0"/>
    </xf>
    <xf numFmtId="0" fontId="0" fillId="0" borderId="46" xfId="0" applyFill="1" applyBorder="1" applyAlignment="1">
      <alignment horizontal="center" vertical="center" wrapText="1"/>
      <protection locked="0"/>
    </xf>
    <xf numFmtId="0" fontId="0" fillId="0" borderId="42" xfId="0" applyBorder="1" applyAlignment="1">
      <alignment vertical="center" wrapText="1"/>
      <protection locked="0"/>
    </xf>
    <xf numFmtId="0" fontId="2" fillId="39" borderId="3" xfId="10" applyNumberFormat="1" applyFill="1">
      <alignment horizontal="right" vertical="top" wrapText="1"/>
    </xf>
    <xf numFmtId="164" fontId="0" fillId="0" borderId="0" xfId="0" applyNumberFormat="1" applyProtection="1"/>
    <xf numFmtId="0" fontId="0" fillId="29" borderId="15" xfId="0" applyFill="1" applyBorder="1" applyAlignment="1">
      <alignment horizontal="left" vertical="center" wrapText="1"/>
      <protection locked="0"/>
    </xf>
    <xf numFmtId="0" fontId="0" fillId="29" borderId="0" xfId="0" applyFill="1" applyAlignment="1">
      <alignment horizontal="left" vertical="center" wrapText="1"/>
      <protection locked="0"/>
    </xf>
    <xf numFmtId="0" fontId="0" fillId="0" borderId="0" xfId="0" applyAlignment="1">
      <alignment horizontal="left" vertical="center" wrapText="1"/>
      <protection locked="0"/>
    </xf>
    <xf numFmtId="0" fontId="0" fillId="0" borderId="14" xfId="0" applyBorder="1" applyAlignment="1">
      <alignment horizontal="center" vertical="center" wrapText="1"/>
      <protection locked="0"/>
    </xf>
    <xf numFmtId="0" fontId="23" fillId="0" borderId="0" xfId="0" applyFont="1" applyAlignment="1">
      <alignment wrapText="1"/>
      <protection locked="0"/>
    </xf>
    <xf numFmtId="0" fontId="0" fillId="0" borderId="0" xfId="0" applyAlignment="1">
      <alignment wrapText="1"/>
      <protection locked="0"/>
    </xf>
    <xf numFmtId="0" fontId="8" fillId="0" borderId="19" xfId="0" applyFont="1" applyBorder="1" applyAlignment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0" fillId="30" borderId="20" xfId="0" applyFill="1" applyBorder="1" applyAlignment="1">
      <alignment horizontal="center" vertical="center" wrapText="1"/>
      <protection locked="0"/>
    </xf>
    <xf numFmtId="0" fontId="0" fillId="30" borderId="21" xfId="0" applyFill="1" applyBorder="1" applyAlignment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  <protection locked="0"/>
    </xf>
    <xf numFmtId="16" fontId="0" fillId="30" borderId="36" xfId="0" applyNumberFormat="1" applyFill="1" applyBorder="1" applyAlignment="1">
      <alignment horizontal="center" vertical="center" wrapText="1"/>
      <protection locked="0"/>
    </xf>
    <xf numFmtId="0" fontId="0" fillId="30" borderId="17" xfId="0" applyFill="1" applyBorder="1" applyAlignment="1">
      <alignment horizontal="center" vertical="center" wrapText="1"/>
      <protection locked="0"/>
    </xf>
    <xf numFmtId="0" fontId="0" fillId="30" borderId="30" xfId="0" applyFill="1" applyBorder="1" applyAlignment="1">
      <alignment horizontal="center" vertical="center" wrapText="1"/>
      <protection locked="0"/>
    </xf>
    <xf numFmtId="16" fontId="0" fillId="0" borderId="36" xfId="0" applyNumberFormat="1" applyBorder="1" applyAlignment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  <protection locked="0"/>
    </xf>
    <xf numFmtId="0" fontId="0" fillId="0" borderId="36" xfId="0" applyBorder="1" applyAlignment="1">
      <alignment horizontal="center" vertical="center" wrapText="1"/>
      <protection locked="0"/>
    </xf>
    <xf numFmtId="0" fontId="8" fillId="0" borderId="39" xfId="0" applyFont="1" applyBorder="1" applyAlignment="1">
      <alignment horizontal="center" vertical="center" wrapText="1"/>
      <protection locked="0"/>
    </xf>
    <xf numFmtId="0" fontId="8" fillId="0" borderId="40" xfId="0" applyFont="1" applyBorder="1" applyAlignment="1">
      <alignment horizontal="center" vertical="center" wrapText="1"/>
      <protection locked="0"/>
    </xf>
    <xf numFmtId="16" fontId="0" fillId="0" borderId="17" xfId="0" applyNumberFormat="1" applyBorder="1" applyAlignment="1">
      <alignment horizontal="center" vertical="center" wrapText="1"/>
      <protection locked="0"/>
    </xf>
    <xf numFmtId="16" fontId="0" fillId="0" borderId="30" xfId="0" applyNumberFormat="1" applyBorder="1" applyAlignment="1">
      <alignment horizontal="center" vertical="center" wrapText="1"/>
      <protection locked="0"/>
    </xf>
    <xf numFmtId="0" fontId="0" fillId="30" borderId="28" xfId="0" applyFill="1" applyBorder="1" applyAlignment="1">
      <alignment horizontal="center" vertical="center" wrapText="1"/>
      <protection locked="0"/>
    </xf>
    <xf numFmtId="0" fontId="0" fillId="0" borderId="29" xfId="0" applyBorder="1" applyAlignment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  <protection locked="0"/>
    </xf>
    <xf numFmtId="16" fontId="0" fillId="0" borderId="28" xfId="0" applyNumberFormat="1" applyBorder="1" applyAlignment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  <protection locked="0"/>
    </xf>
    <xf numFmtId="16" fontId="0" fillId="0" borderId="18" xfId="0" applyNumberFormat="1" applyBorder="1" applyAlignment="1">
      <alignment horizontal="center" vertical="center" wrapText="1"/>
      <protection locked="0"/>
    </xf>
    <xf numFmtId="16" fontId="0" fillId="0" borderId="29" xfId="0" applyNumberFormat="1" applyBorder="1" applyAlignment="1">
      <alignment horizontal="center" vertical="center" wrapText="1"/>
      <protection locked="0"/>
    </xf>
    <xf numFmtId="16" fontId="0" fillId="0" borderId="16" xfId="0" applyNumberFormat="1" applyBorder="1" applyAlignment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  <protection locked="0"/>
    </xf>
    <xf numFmtId="0" fontId="8" fillId="0" borderId="28" xfId="0" applyFont="1" applyBorder="1" applyAlignment="1">
      <alignment horizontal="center" vertical="center" wrapText="1"/>
      <protection locked="0"/>
    </xf>
    <xf numFmtId="0" fontId="8" fillId="0" borderId="31" xfId="0" applyFont="1" applyBorder="1" applyAlignment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  <protection locked="0"/>
    </xf>
    <xf numFmtId="0" fontId="8" fillId="0" borderId="26" xfId="0" applyFont="1" applyBorder="1" applyAlignment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  <protection locked="0"/>
    </xf>
    <xf numFmtId="0" fontId="8" fillId="0" borderId="34" xfId="0" applyFont="1" applyBorder="1" applyAlignment="1">
      <alignment horizontal="center" vertical="center" wrapText="1"/>
      <protection locked="0"/>
    </xf>
    <xf numFmtId="0" fontId="0" fillId="30" borderId="36" xfId="0" applyFill="1" applyBorder="1" applyAlignment="1">
      <alignment horizontal="center" vertical="center" wrapText="1"/>
      <protection locked="0"/>
    </xf>
    <xf numFmtId="0" fontId="0" fillId="29" borderId="15" xfId="0" applyFill="1" applyBorder="1" applyAlignment="1">
      <alignment horizontal="left" wrapText="1"/>
      <protection locked="0"/>
    </xf>
    <xf numFmtId="0" fontId="0" fillId="29" borderId="0" xfId="0" applyFill="1" applyAlignment="1">
      <alignment horizontal="left" wrapText="1"/>
      <protection locked="0"/>
    </xf>
    <xf numFmtId="0" fontId="0" fillId="0" borderId="0" xfId="0" applyAlignment="1">
      <alignment horizontal="left" wrapText="1"/>
      <protection locked="0"/>
    </xf>
    <xf numFmtId="0" fontId="8" fillId="0" borderId="4" xfId="0" applyFont="1" applyBorder="1" applyAlignment="1">
      <alignment horizontal="center" vertical="center" wrapText="1"/>
      <protection locked="0"/>
    </xf>
    <xf numFmtId="0" fontId="8" fillId="0" borderId="37" xfId="0" applyFont="1" applyBorder="1" applyAlignment="1">
      <alignment horizontal="center" vertical="center" wrapText="1"/>
      <protection locked="0"/>
    </xf>
    <xf numFmtId="0" fontId="8" fillId="0" borderId="36" xfId="0" applyFont="1" applyBorder="1" applyAlignment="1">
      <alignment horizontal="center" vertical="center" wrapText="1"/>
      <protection locked="0"/>
    </xf>
    <xf numFmtId="0" fontId="8" fillId="0" borderId="38" xfId="0" applyFont="1" applyBorder="1" applyAlignment="1">
      <alignment horizontal="center" vertical="center" wrapText="1"/>
      <protection locked="0"/>
    </xf>
    <xf numFmtId="0" fontId="0" fillId="0" borderId="0" xfId="0" applyAlignment="1">
      <protection locked="0"/>
    </xf>
    <xf numFmtId="0" fontId="8" fillId="0" borderId="17" xfId="0" applyFont="1" applyBorder="1" applyAlignment="1">
      <alignment horizontal="center" vertical="center" wrapText="1"/>
      <protection locked="0"/>
    </xf>
    <xf numFmtId="0" fontId="8" fillId="0" borderId="41" xfId="0" applyFont="1" applyBorder="1" applyAlignment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  <protection locked="0"/>
    </xf>
    <xf numFmtId="0" fontId="0" fillId="0" borderId="21" xfId="0" applyBorder="1" applyAlignment="1">
      <protection locked="0"/>
    </xf>
    <xf numFmtId="0" fontId="0" fillId="0" borderId="22" xfId="0" applyBorder="1" applyAlignment="1">
      <protection locked="0"/>
    </xf>
    <xf numFmtId="0" fontId="0" fillId="30" borderId="20" xfId="0" applyFill="1" applyBorder="1" applyAlignment="1">
      <alignment horizontal="center" vertical="center"/>
      <protection locked="0"/>
    </xf>
    <xf numFmtId="0" fontId="0" fillId="30" borderId="21" xfId="0" applyFill="1" applyBorder="1" applyAlignment="1">
      <alignment horizontal="center" vertical="center"/>
      <protection locked="0"/>
    </xf>
    <xf numFmtId="0" fontId="0" fillId="30" borderId="22" xfId="0" applyFill="1" applyBorder="1" applyAlignment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</xf>
    <xf numFmtId="0" fontId="0" fillId="0" borderId="20" xfId="0" applyFill="1" applyBorder="1" applyAlignment="1">
      <alignment horizontal="center" vertical="center" wrapText="1"/>
      <protection locked="0"/>
    </xf>
    <xf numFmtId="0" fontId="0" fillId="0" borderId="21" xfId="0" applyFill="1" applyBorder="1" applyAlignment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  <protection locked="0"/>
    </xf>
    <xf numFmtId="0" fontId="0" fillId="0" borderId="21" xfId="0" applyBorder="1" applyAlignment="1">
      <alignment horizontal="center" vertical="center"/>
      <protection locked="0"/>
    </xf>
    <xf numFmtId="0" fontId="0" fillId="0" borderId="22" xfId="0" applyBorder="1" applyAlignment="1">
      <alignment horizontal="center" vertical="center"/>
      <protection locked="0"/>
    </xf>
    <xf numFmtId="0" fontId="2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406">
    <cellStyle name="20% - Акцент1 2" xfId="100"/>
    <cellStyle name="20% - Акцент1 3" xfId="101"/>
    <cellStyle name="20% - Акцент1 4" xfId="102"/>
    <cellStyle name="20% - Акцент2 2" xfId="103"/>
    <cellStyle name="20% - Акцент2 3" xfId="104"/>
    <cellStyle name="20% - Акцент2 4" xfId="105"/>
    <cellStyle name="20% - Акцент3 2" xfId="106"/>
    <cellStyle name="20% - Акцент3 3" xfId="107"/>
    <cellStyle name="20% - Акцент3 4" xfId="108"/>
    <cellStyle name="20% - Акцент4 2" xfId="109"/>
    <cellStyle name="20% - Акцент4 3" xfId="110"/>
    <cellStyle name="20% - Акцент4 4" xfId="111"/>
    <cellStyle name="20% - Акцент5 2" xfId="112"/>
    <cellStyle name="20% - Акцент5 3" xfId="113"/>
    <cellStyle name="20% - Акцент5 4" xfId="114"/>
    <cellStyle name="20% - Акцент6 2" xfId="115"/>
    <cellStyle name="20% - Акцент6 3" xfId="116"/>
    <cellStyle name="20% - Акцент6 4" xfId="117"/>
    <cellStyle name="40% - Акцент1 2" xfId="118"/>
    <cellStyle name="40% - Акцент1 3" xfId="119"/>
    <cellStyle name="40% - Акцент1 4" xfId="120"/>
    <cellStyle name="40% - Акцент2 2" xfId="121"/>
    <cellStyle name="40% - Акцент2 3" xfId="122"/>
    <cellStyle name="40% - Акцент2 4" xfId="123"/>
    <cellStyle name="40% - Акцент3 2" xfId="124"/>
    <cellStyle name="40% - Акцент3 3" xfId="125"/>
    <cellStyle name="40% - Акцент3 4" xfId="126"/>
    <cellStyle name="40% - Акцент4 2" xfId="127"/>
    <cellStyle name="40% - Акцент4 3" xfId="128"/>
    <cellStyle name="40% - Акцент4 4" xfId="129"/>
    <cellStyle name="40% - Акцент5 2" xfId="130"/>
    <cellStyle name="40% - Акцент5 3" xfId="131"/>
    <cellStyle name="40% - Акцент5 4" xfId="132"/>
    <cellStyle name="40% - Акцент6 2" xfId="133"/>
    <cellStyle name="40% - Акцент6 3" xfId="134"/>
    <cellStyle name="40% - Акцент6 4" xfId="135"/>
    <cellStyle name="60% - Акцент1 2" xfId="136"/>
    <cellStyle name="60% - Акцент1 3" xfId="137"/>
    <cellStyle name="60% - Акцент1 4" xfId="138"/>
    <cellStyle name="60% - Акцент2 2" xfId="139"/>
    <cellStyle name="60% - Акцент2 3" xfId="140"/>
    <cellStyle name="60% - Акцент2 4" xfId="141"/>
    <cellStyle name="60% - Акцент3 2" xfId="142"/>
    <cellStyle name="60% - Акцент3 3" xfId="143"/>
    <cellStyle name="60% - Акцент3 4" xfId="144"/>
    <cellStyle name="60% - Акцент4 2" xfId="145"/>
    <cellStyle name="60% - Акцент4 3" xfId="146"/>
    <cellStyle name="60% - Акцент4 4" xfId="147"/>
    <cellStyle name="60% - Акцент5 2" xfId="148"/>
    <cellStyle name="60% - Акцент5 3" xfId="149"/>
    <cellStyle name="60% - Акцент5 4" xfId="150"/>
    <cellStyle name="60% - Акцент6 2" xfId="151"/>
    <cellStyle name="60% - Акцент6 3" xfId="152"/>
    <cellStyle name="60% - Акцент6 4" xfId="153"/>
    <cellStyle name="Акцент1" xfId="1" builtinId="29" customBuiltin="1"/>
    <cellStyle name="Акцент1 2" xfId="154"/>
    <cellStyle name="Акцент1 3" xfId="155"/>
    <cellStyle name="Акцент1 4" xfId="156"/>
    <cellStyle name="Акцент2" xfId="2" builtinId="33" customBuiltin="1"/>
    <cellStyle name="Акцент2 2" xfId="157"/>
    <cellStyle name="Акцент2 3" xfId="158"/>
    <cellStyle name="Акцент2 4" xfId="159"/>
    <cellStyle name="Акцент3" xfId="3" builtinId="37" customBuiltin="1"/>
    <cellStyle name="Акцент3 2" xfId="160"/>
    <cellStyle name="Акцент3 3" xfId="161"/>
    <cellStyle name="Акцент3 4" xfId="162"/>
    <cellStyle name="Акцент4" xfId="4" builtinId="41" customBuiltin="1"/>
    <cellStyle name="Акцент4 2" xfId="163"/>
    <cellStyle name="Акцент4 3" xfId="164"/>
    <cellStyle name="Акцент4 4" xfId="165"/>
    <cellStyle name="Акцент5" xfId="5" builtinId="45" customBuiltin="1"/>
    <cellStyle name="Акцент5 2" xfId="166"/>
    <cellStyle name="Акцент5 3" xfId="167"/>
    <cellStyle name="Акцент5 4" xfId="168"/>
    <cellStyle name="Акцент6" xfId="6" builtinId="49" customBuiltin="1"/>
    <cellStyle name="Акцент6 2" xfId="169"/>
    <cellStyle name="Акцент6 3" xfId="170"/>
    <cellStyle name="Акцент6 4" xfId="171"/>
    <cellStyle name="Ввод " xfId="7" builtinId="20" customBuiltin="1"/>
    <cellStyle name="Ввод  2" xfId="172"/>
    <cellStyle name="Ввод  3" xfId="173"/>
    <cellStyle name="Ввод  4" xfId="174"/>
    <cellStyle name="Вывод" xfId="8" builtinId="21" customBuiltin="1"/>
    <cellStyle name="Вывод 2" xfId="175"/>
    <cellStyle name="Вывод 3" xfId="176"/>
    <cellStyle name="Вывод 4" xfId="177"/>
    <cellStyle name="Вычисление" xfId="9" builtinId="22" customBuiltin="1"/>
    <cellStyle name="Вычисление 2" xfId="178"/>
    <cellStyle name="Вычисление 3" xfId="179"/>
    <cellStyle name="Вычисление 4" xfId="180"/>
    <cellStyle name="Данные (редактируемые)" xfId="10"/>
    <cellStyle name="Данные (редактируемые) 10" xfId="181"/>
    <cellStyle name="Данные (редактируемые) 2" xfId="11"/>
    <cellStyle name="Данные (редактируемые) 3" xfId="12"/>
    <cellStyle name="Данные (редактируемые) 4" xfId="182"/>
    <cellStyle name="Данные (редактируемые) 5" xfId="183"/>
    <cellStyle name="Данные (редактируемые) 6" xfId="184"/>
    <cellStyle name="Данные (редактируемые) 7" xfId="185"/>
    <cellStyle name="Данные (редактируемые) 8" xfId="186"/>
    <cellStyle name="Данные (редактируемые) 9" xfId="187"/>
    <cellStyle name="Данные (редактируемые)_1. Качество бюдж.план-я" xfId="13"/>
    <cellStyle name="Данные (только для чтения)" xfId="14"/>
    <cellStyle name="Данные (только для чтения) 10" xfId="188"/>
    <cellStyle name="Данные (только для чтения) 2" xfId="15"/>
    <cellStyle name="Данные (только для чтения) 3" xfId="189"/>
    <cellStyle name="Данные (только для чтения) 4" xfId="190"/>
    <cellStyle name="Данные (только для чтения) 5" xfId="191"/>
    <cellStyle name="Данные (только для чтения) 6" xfId="192"/>
    <cellStyle name="Данные (только для чтения) 7" xfId="193"/>
    <cellStyle name="Данные (только для чтения) 8" xfId="194"/>
    <cellStyle name="Данные (только для чтения) 9" xfId="195"/>
    <cellStyle name="Данные (только для чтения)_1. Качество бюдж.план-я" xfId="16"/>
    <cellStyle name="Данные для удаления" xfId="17"/>
    <cellStyle name="Данные для удаления 2" xfId="18"/>
    <cellStyle name="Данные для удаления 3" xfId="196"/>
    <cellStyle name="Данные для удаления 4" xfId="197"/>
    <cellStyle name="Данные для удаления 5" xfId="198"/>
    <cellStyle name="Данные для удаления 6" xfId="199"/>
    <cellStyle name="Данные для удаления 7" xfId="200"/>
    <cellStyle name="Данные для удаления 8" xfId="201"/>
    <cellStyle name="Данные для удаления_1. Качество бюдж.план-я" xfId="19"/>
    <cellStyle name="Заголовки полей" xfId="20"/>
    <cellStyle name="Заголовки полей [печать]" xfId="21"/>
    <cellStyle name="Заголовки полей [печать] 2" xfId="22"/>
    <cellStyle name="Заголовки полей [печать] 3" xfId="202"/>
    <cellStyle name="Заголовки полей [печать] 4" xfId="203"/>
    <cellStyle name="Заголовки полей [печать] 5" xfId="204"/>
    <cellStyle name="Заголовки полей [печать] 6" xfId="205"/>
    <cellStyle name="Заголовки полей [печать] 7" xfId="206"/>
    <cellStyle name="Заголовки полей [печать] 8" xfId="207"/>
    <cellStyle name="Заголовки полей [печать]_1. Качество бюдж.план-я" xfId="23"/>
    <cellStyle name="Заголовки полей 2" xfId="24"/>
    <cellStyle name="Заголовки полей 3" xfId="208"/>
    <cellStyle name="Заголовки полей 4" xfId="209"/>
    <cellStyle name="Заголовки полей 5" xfId="210"/>
    <cellStyle name="Заголовки полей 6" xfId="211"/>
    <cellStyle name="Заголовки полей 7" xfId="212"/>
    <cellStyle name="Заголовки полей 8" xfId="213"/>
    <cellStyle name="Заголовки полей_1. Качество бюдж.план-я" xfId="25"/>
    <cellStyle name="Заголовок 1" xfId="26" builtinId="16" customBuiltin="1"/>
    <cellStyle name="Заголовок 1 2" xfId="214"/>
    <cellStyle name="Заголовок 1 3" xfId="215"/>
    <cellStyle name="Заголовок 1 4" xfId="216"/>
    <cellStyle name="Заголовок 2" xfId="27" builtinId="17" customBuiltin="1"/>
    <cellStyle name="Заголовок 2 2" xfId="217"/>
    <cellStyle name="Заголовок 2 3" xfId="218"/>
    <cellStyle name="Заголовок 2 4" xfId="219"/>
    <cellStyle name="Заголовок 3" xfId="28" builtinId="18" customBuiltin="1"/>
    <cellStyle name="Заголовок 3 2" xfId="220"/>
    <cellStyle name="Заголовок 3 3" xfId="221"/>
    <cellStyle name="Заголовок 3 4" xfId="222"/>
    <cellStyle name="Заголовок 4" xfId="29" builtinId="19" customBuiltin="1"/>
    <cellStyle name="Заголовок 4 2" xfId="223"/>
    <cellStyle name="Заголовок 4 3" xfId="224"/>
    <cellStyle name="Заголовок 4 4" xfId="225"/>
    <cellStyle name="Заголовок меры" xfId="30"/>
    <cellStyle name="Заголовок меры 2" xfId="31"/>
    <cellStyle name="Заголовок меры 3" xfId="226"/>
    <cellStyle name="Заголовок меры 4" xfId="227"/>
    <cellStyle name="Заголовок меры 5" xfId="228"/>
    <cellStyle name="Заголовок меры 6" xfId="229"/>
    <cellStyle name="Заголовок меры 7" xfId="230"/>
    <cellStyle name="Заголовок меры 8" xfId="231"/>
    <cellStyle name="Заголовок меры_1. Качество бюдж.план-я" xfId="32"/>
    <cellStyle name="Заголовок показателя [печать]" xfId="33"/>
    <cellStyle name="Заголовок показателя [печать] 2" xfId="34"/>
    <cellStyle name="Заголовок показателя [печать] 3" xfId="232"/>
    <cellStyle name="Заголовок показателя [печать] 4" xfId="233"/>
    <cellStyle name="Заголовок показателя [печать] 5" xfId="234"/>
    <cellStyle name="Заголовок показателя [печать] 6" xfId="235"/>
    <cellStyle name="Заголовок показателя [печать] 7" xfId="236"/>
    <cellStyle name="Заголовок показателя [печать] 8" xfId="237"/>
    <cellStyle name="Заголовок показателя [печать]_1. Качество бюдж.план-я" xfId="35"/>
    <cellStyle name="Заголовок показателя константы" xfId="36"/>
    <cellStyle name="Заголовок показателя константы 2" xfId="37"/>
    <cellStyle name="Заголовок показателя константы 3" xfId="238"/>
    <cellStyle name="Заголовок показателя константы 4" xfId="239"/>
    <cellStyle name="Заголовок показателя константы 5" xfId="240"/>
    <cellStyle name="Заголовок показателя константы 6" xfId="241"/>
    <cellStyle name="Заголовок показателя константы 7" xfId="242"/>
    <cellStyle name="Заголовок показателя константы 8" xfId="243"/>
    <cellStyle name="Заголовок показателя константы_1. Качество бюдж.план-я" xfId="38"/>
    <cellStyle name="Заголовок результата расчета" xfId="39"/>
    <cellStyle name="Заголовок результата расчета 2" xfId="40"/>
    <cellStyle name="Заголовок результата расчета 3" xfId="244"/>
    <cellStyle name="Заголовок результата расчета 4" xfId="245"/>
    <cellStyle name="Заголовок результата расчета 5" xfId="246"/>
    <cellStyle name="Заголовок результата расчета 6" xfId="247"/>
    <cellStyle name="Заголовок результата расчета 7" xfId="248"/>
    <cellStyle name="Заголовок результата расчета 8" xfId="249"/>
    <cellStyle name="Заголовок результата расчета_1. Качество бюдж.план-я" xfId="41"/>
    <cellStyle name="Заголовок свободного показателя" xfId="42"/>
    <cellStyle name="Заголовок свободного показателя 2" xfId="43"/>
    <cellStyle name="Заголовок свободного показателя 3" xfId="44"/>
    <cellStyle name="Заголовок свободного показателя 4" xfId="250"/>
    <cellStyle name="Заголовок свободного показателя 5" xfId="251"/>
    <cellStyle name="Заголовок свободного показателя 6" xfId="252"/>
    <cellStyle name="Заголовок свободного показателя 7" xfId="253"/>
    <cellStyle name="Заголовок свободного показателя 8" xfId="254"/>
    <cellStyle name="Заголовок свободного показателя_1. Качество бюдж.план-я" xfId="45"/>
    <cellStyle name="Значение фильтра" xfId="46"/>
    <cellStyle name="Значение фильтра [печать]" xfId="47"/>
    <cellStyle name="Значение фильтра [печать] 2" xfId="48"/>
    <cellStyle name="Значение фильтра [печать] 3" xfId="255"/>
    <cellStyle name="Значение фильтра [печать] 4" xfId="256"/>
    <cellStyle name="Значение фильтра [печать] 5" xfId="257"/>
    <cellStyle name="Значение фильтра [печать] 6" xfId="258"/>
    <cellStyle name="Значение фильтра [печать] 7" xfId="259"/>
    <cellStyle name="Значение фильтра [печать] 8" xfId="260"/>
    <cellStyle name="Значение фильтра [печать]_1. Качество бюдж.план-я" xfId="49"/>
    <cellStyle name="Значение фильтра 2" xfId="50"/>
    <cellStyle name="Значение фильтра 3" xfId="261"/>
    <cellStyle name="Значение фильтра 4" xfId="262"/>
    <cellStyle name="Значение фильтра 5" xfId="263"/>
    <cellStyle name="Значение фильтра 6" xfId="264"/>
    <cellStyle name="Значение фильтра 7" xfId="265"/>
    <cellStyle name="Значение фильтра 8" xfId="266"/>
    <cellStyle name="Значение фильтра_1. Качество бюдж.план-я" xfId="51"/>
    <cellStyle name="Информация о задаче" xfId="52"/>
    <cellStyle name="Информация о задаче 2" xfId="53"/>
    <cellStyle name="Информация о задаче 3" xfId="267"/>
    <cellStyle name="Информация о задаче 4" xfId="268"/>
    <cellStyle name="Информация о задаче 5" xfId="269"/>
    <cellStyle name="Информация о задаче 6" xfId="270"/>
    <cellStyle name="Информация о задаче 7" xfId="271"/>
    <cellStyle name="Информация о задаче 8" xfId="272"/>
    <cellStyle name="Информация о задаче_1. Качество бюдж.план-я" xfId="54"/>
    <cellStyle name="Итог" xfId="55" builtinId="25" customBuiltin="1"/>
    <cellStyle name="Итог 2" xfId="273"/>
    <cellStyle name="Итог 3" xfId="274"/>
    <cellStyle name="Итог 4" xfId="275"/>
    <cellStyle name="Контрольная ячейка" xfId="56" builtinId="23" customBuiltin="1"/>
    <cellStyle name="Контрольная ячейка 2" xfId="276"/>
    <cellStyle name="Контрольная ячейка 3" xfId="277"/>
    <cellStyle name="Контрольная ячейка 4" xfId="278"/>
    <cellStyle name="Название" xfId="57" builtinId="15" customBuiltin="1"/>
    <cellStyle name="Название 2" xfId="279"/>
    <cellStyle name="Название 3" xfId="280"/>
    <cellStyle name="Название 4" xfId="281"/>
    <cellStyle name="Нейтральный" xfId="58" builtinId="28" customBuiltin="1"/>
    <cellStyle name="Нейтральный 2" xfId="282"/>
    <cellStyle name="Нейтральный 3" xfId="283"/>
    <cellStyle name="Нейтральный 4" xfId="284"/>
    <cellStyle name="Обычный" xfId="0" builtinId="0"/>
    <cellStyle name="Обычный 10" xfId="285"/>
    <cellStyle name="Обычный 16" xfId="286"/>
    <cellStyle name="Обычный 2" xfId="59"/>
    <cellStyle name="Обычный 2 10" xfId="287"/>
    <cellStyle name="Обычный 2 11" xfId="288"/>
    <cellStyle name="Обычный 2 12" xfId="289"/>
    <cellStyle name="Обычный 2 13" xfId="290"/>
    <cellStyle name="Обычный 2 14" xfId="291"/>
    <cellStyle name="Обычный 2 15" xfId="292"/>
    <cellStyle name="Обычный 2 16" xfId="293"/>
    <cellStyle name="Обычный 2 17" xfId="294"/>
    <cellStyle name="Обычный 2 18" xfId="295"/>
    <cellStyle name="Обычный 2 19" xfId="296"/>
    <cellStyle name="Обычный 2 2" xfId="60"/>
    <cellStyle name="Обычный 2 20" xfId="297"/>
    <cellStyle name="Обычный 2 21" xfId="298"/>
    <cellStyle name="Обычный 2 28" xfId="61"/>
    <cellStyle name="Обычный 2 3" xfId="299"/>
    <cellStyle name="Обычный 2 4" xfId="300"/>
    <cellStyle name="Обычный 2 5" xfId="301"/>
    <cellStyle name="Обычный 2 6" xfId="302"/>
    <cellStyle name="Обычный 2 7" xfId="303"/>
    <cellStyle name="Обычный 2 8" xfId="304"/>
    <cellStyle name="Обычный 2 9" xfId="305"/>
    <cellStyle name="Обычный 3" xfId="62"/>
    <cellStyle name="Обычный 3 2" xfId="306"/>
    <cellStyle name="Обычный 3 3" xfId="307"/>
    <cellStyle name="Обычный 3 4" xfId="308"/>
    <cellStyle name="Обычный 3 5" xfId="309"/>
    <cellStyle name="Обычный 3 6" xfId="310"/>
    <cellStyle name="Обычный 3 7" xfId="311"/>
    <cellStyle name="Обычный 3 8" xfId="312"/>
    <cellStyle name="Обычный 4" xfId="99"/>
    <cellStyle name="Обычный 4 2" xfId="313"/>
    <cellStyle name="Обычный 4 3" xfId="314"/>
    <cellStyle name="Обычный 4 4" xfId="315"/>
    <cellStyle name="Обычный 4 5" xfId="316"/>
    <cellStyle name="Обычный 5" xfId="317"/>
    <cellStyle name="Обычный 5 2" xfId="318"/>
    <cellStyle name="Обычный 5 3" xfId="319"/>
    <cellStyle name="Обычный 5 4" xfId="320"/>
    <cellStyle name="Обычный 5 5" xfId="321"/>
    <cellStyle name="Обычный 6" xfId="322"/>
    <cellStyle name="Обычный 7" xfId="323"/>
    <cellStyle name="Обычный 8" xfId="324"/>
    <cellStyle name="Обычный 9" xfId="325"/>
    <cellStyle name="Отдельная ячейка" xfId="63"/>
    <cellStyle name="Отдельная ячейка - константа" xfId="64"/>
    <cellStyle name="Отдельная ячейка - константа [печать]" xfId="65"/>
    <cellStyle name="Отдельная ячейка - константа [печать] 2" xfId="66"/>
    <cellStyle name="Отдельная ячейка - константа [печать] 3" xfId="326"/>
    <cellStyle name="Отдельная ячейка - константа [печать] 4" xfId="327"/>
    <cellStyle name="Отдельная ячейка - константа [печать] 5" xfId="328"/>
    <cellStyle name="Отдельная ячейка - константа [печать] 6" xfId="329"/>
    <cellStyle name="Отдельная ячейка - константа [печать] 7" xfId="330"/>
    <cellStyle name="Отдельная ячейка - константа [печать] 8" xfId="331"/>
    <cellStyle name="Отдельная ячейка - константа [печать]_1. Качество бюдж.план-я" xfId="67"/>
    <cellStyle name="Отдельная ячейка - константа 2" xfId="68"/>
    <cellStyle name="Отдельная ячейка - константа 3" xfId="332"/>
    <cellStyle name="Отдельная ячейка - константа 4" xfId="333"/>
    <cellStyle name="Отдельная ячейка - константа 5" xfId="334"/>
    <cellStyle name="Отдельная ячейка - константа 6" xfId="335"/>
    <cellStyle name="Отдельная ячейка - константа 7" xfId="336"/>
    <cellStyle name="Отдельная ячейка - константа 8" xfId="337"/>
    <cellStyle name="Отдельная ячейка - константа_1. Качество бюдж.план-я" xfId="69"/>
    <cellStyle name="Отдельная ячейка [печать]" xfId="70"/>
    <cellStyle name="Отдельная ячейка [печать] 2" xfId="71"/>
    <cellStyle name="Отдельная ячейка [печать] 3" xfId="338"/>
    <cellStyle name="Отдельная ячейка [печать] 4" xfId="339"/>
    <cellStyle name="Отдельная ячейка [печать] 5" xfId="340"/>
    <cellStyle name="Отдельная ячейка [печать] 6" xfId="341"/>
    <cellStyle name="Отдельная ячейка [печать] 7" xfId="342"/>
    <cellStyle name="Отдельная ячейка [печать] 8" xfId="343"/>
    <cellStyle name="Отдельная ячейка [печать]_1. Качество бюдж.план-я" xfId="72"/>
    <cellStyle name="Отдельная ячейка 2" xfId="73"/>
    <cellStyle name="Отдельная ячейка 3" xfId="344"/>
    <cellStyle name="Отдельная ячейка 4" xfId="345"/>
    <cellStyle name="Отдельная ячейка 5" xfId="346"/>
    <cellStyle name="Отдельная ячейка 6" xfId="347"/>
    <cellStyle name="Отдельная ячейка 7" xfId="348"/>
    <cellStyle name="Отдельная ячейка 8" xfId="349"/>
    <cellStyle name="Отдельная ячейка_1. Качество бюдж.план-я" xfId="74"/>
    <cellStyle name="Отдельная ячейка-результат" xfId="75"/>
    <cellStyle name="Отдельная ячейка-результат [печать]" xfId="76"/>
    <cellStyle name="Отдельная ячейка-результат [печать] 2" xfId="77"/>
    <cellStyle name="Отдельная ячейка-результат [печать] 3" xfId="350"/>
    <cellStyle name="Отдельная ячейка-результат [печать] 4" xfId="351"/>
    <cellStyle name="Отдельная ячейка-результат [печать] 5" xfId="352"/>
    <cellStyle name="Отдельная ячейка-результат [печать] 6" xfId="353"/>
    <cellStyle name="Отдельная ячейка-результат [печать] 7" xfId="354"/>
    <cellStyle name="Отдельная ячейка-результат [печать] 8" xfId="355"/>
    <cellStyle name="Отдельная ячейка-результат [печать]_1. Качество бюдж.план-я" xfId="78"/>
    <cellStyle name="Отдельная ячейка-результат 2" xfId="79"/>
    <cellStyle name="Отдельная ячейка-результат 3" xfId="356"/>
    <cellStyle name="Отдельная ячейка-результат 4" xfId="357"/>
    <cellStyle name="Отдельная ячейка-результат 5" xfId="358"/>
    <cellStyle name="Отдельная ячейка-результат 6" xfId="359"/>
    <cellStyle name="Отдельная ячейка-результат 7" xfId="360"/>
    <cellStyle name="Отдельная ячейка-результат 8" xfId="361"/>
    <cellStyle name="Отдельная ячейка-результат_1. Качество бюдж.план-я" xfId="80"/>
    <cellStyle name="Плохой" xfId="81" builtinId="27" customBuiltin="1"/>
    <cellStyle name="Плохой 2" xfId="362"/>
    <cellStyle name="Плохой 3" xfId="363"/>
    <cellStyle name="Плохой 4" xfId="364"/>
    <cellStyle name="Пояснение" xfId="82" builtinId="53" customBuiltin="1"/>
    <cellStyle name="Пояснение 2" xfId="365"/>
    <cellStyle name="Пояснение 3" xfId="366"/>
    <cellStyle name="Пояснение 4" xfId="367"/>
    <cellStyle name="Примечание" xfId="83" builtinId="10" customBuiltin="1"/>
    <cellStyle name="Примечание 2" xfId="368"/>
    <cellStyle name="Примечание 3" xfId="369"/>
    <cellStyle name="Примечание 4" xfId="370"/>
    <cellStyle name="Свойства элементов измерения" xfId="84"/>
    <cellStyle name="Свойства элементов измерения [печать]" xfId="85"/>
    <cellStyle name="Свойства элементов измерения [печать] 2" xfId="86"/>
    <cellStyle name="Свойства элементов измерения [печать] 3" xfId="371"/>
    <cellStyle name="Свойства элементов измерения [печать] 4" xfId="372"/>
    <cellStyle name="Свойства элементов измерения [печать] 5" xfId="373"/>
    <cellStyle name="Свойства элементов измерения [печать] 6" xfId="374"/>
    <cellStyle name="Свойства элементов измерения [печать] 7" xfId="375"/>
    <cellStyle name="Свойства элементов измерения [печать] 8" xfId="376"/>
    <cellStyle name="Свойства элементов измерения [печать]_1. Качество бюдж.план-я" xfId="87"/>
    <cellStyle name="Свойства элементов измерения 2" xfId="88"/>
    <cellStyle name="Свойства элементов измерения 3" xfId="377"/>
    <cellStyle name="Свойства элементов измерения 4" xfId="378"/>
    <cellStyle name="Свойства элементов измерения 5" xfId="379"/>
    <cellStyle name="Свойства элементов измерения 6" xfId="380"/>
    <cellStyle name="Свойства элементов измерения 7" xfId="381"/>
    <cellStyle name="Свойства элементов измерения 8" xfId="382"/>
    <cellStyle name="Свойства элементов измерения_1. Качество бюдж.план-я" xfId="89"/>
    <cellStyle name="Связанная ячейка" xfId="90" builtinId="24" customBuiltin="1"/>
    <cellStyle name="Связанная ячейка 2" xfId="383"/>
    <cellStyle name="Связанная ячейка 3" xfId="384"/>
    <cellStyle name="Связанная ячейка 4" xfId="385"/>
    <cellStyle name="Текст предупреждения" xfId="91" builtinId="11" customBuiltin="1"/>
    <cellStyle name="Текст предупреждения 2" xfId="386"/>
    <cellStyle name="Текст предупреждения 3" xfId="387"/>
    <cellStyle name="Текст предупреждения 4" xfId="388"/>
    <cellStyle name="Хороший" xfId="92" builtinId="26" customBuiltin="1"/>
    <cellStyle name="Хороший 2" xfId="389"/>
    <cellStyle name="Хороший 3" xfId="390"/>
    <cellStyle name="Хороший 4" xfId="391"/>
    <cellStyle name="Элементы осей" xfId="93"/>
    <cellStyle name="Элементы осей [печать]" xfId="94"/>
    <cellStyle name="Элементы осей [печать] 2" xfId="95"/>
    <cellStyle name="Элементы осей [печать] 3" xfId="392"/>
    <cellStyle name="Элементы осей [печать] 4" xfId="393"/>
    <cellStyle name="Элементы осей [печать] 5" xfId="394"/>
    <cellStyle name="Элементы осей [печать] 6" xfId="395"/>
    <cellStyle name="Элементы осей [печать] 7" xfId="396"/>
    <cellStyle name="Элементы осей [печать] 8" xfId="397"/>
    <cellStyle name="Элементы осей [печать]_1. Качество бюдж.план-я" xfId="96"/>
    <cellStyle name="Элементы осей 10" xfId="398"/>
    <cellStyle name="Элементы осей 2" xfId="97"/>
    <cellStyle name="Элементы осей 3" xfId="399"/>
    <cellStyle name="Элементы осей 4" xfId="400"/>
    <cellStyle name="Элементы осей 5" xfId="401"/>
    <cellStyle name="Элементы осей 6" xfId="402"/>
    <cellStyle name="Элементы осей 7" xfId="403"/>
    <cellStyle name="Элементы осей 8" xfId="404"/>
    <cellStyle name="Элементы осей 9" xfId="405"/>
    <cellStyle name="Элементы осей_1. Качество бюдж.план-я" xfId="98"/>
  </cellStyles>
  <dxfs count="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21" Type="http://schemas.openxmlformats.org/officeDocument/2006/relationships/vmlDrawing" Target="../drawings/vmlDrawing1.vml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6.bin"/><Relationship Id="rId13" Type="http://schemas.openxmlformats.org/officeDocument/2006/relationships/customProperty" Target="../customProperty31.bin"/><Relationship Id="rId3" Type="http://schemas.openxmlformats.org/officeDocument/2006/relationships/customProperty" Target="../customProperty21.bin"/><Relationship Id="rId7" Type="http://schemas.openxmlformats.org/officeDocument/2006/relationships/customProperty" Target="../customProperty25.bin"/><Relationship Id="rId12" Type="http://schemas.openxmlformats.org/officeDocument/2006/relationships/customProperty" Target="../customProperty30.bin"/><Relationship Id="rId17" Type="http://schemas.openxmlformats.org/officeDocument/2006/relationships/comments" Target="../comments2.xml"/><Relationship Id="rId2" Type="http://schemas.openxmlformats.org/officeDocument/2006/relationships/customProperty" Target="../customProperty20.bin"/><Relationship Id="rId16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24.bin"/><Relationship Id="rId11" Type="http://schemas.openxmlformats.org/officeDocument/2006/relationships/customProperty" Target="../customProperty29.bin"/><Relationship Id="rId5" Type="http://schemas.openxmlformats.org/officeDocument/2006/relationships/customProperty" Target="../customProperty23.bin"/><Relationship Id="rId15" Type="http://schemas.openxmlformats.org/officeDocument/2006/relationships/customProperty" Target="../customProperty33.bin"/><Relationship Id="rId10" Type="http://schemas.openxmlformats.org/officeDocument/2006/relationships/customProperty" Target="../customProperty28.bin"/><Relationship Id="rId4" Type="http://schemas.openxmlformats.org/officeDocument/2006/relationships/customProperty" Target="../customProperty22.bin"/><Relationship Id="rId9" Type="http://schemas.openxmlformats.org/officeDocument/2006/relationships/customProperty" Target="../customProperty27.bin"/><Relationship Id="rId14" Type="http://schemas.openxmlformats.org/officeDocument/2006/relationships/customProperty" Target="../customProperty3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0.bin"/><Relationship Id="rId13" Type="http://schemas.openxmlformats.org/officeDocument/2006/relationships/customProperty" Target="../customProperty45.bin"/><Relationship Id="rId18" Type="http://schemas.openxmlformats.org/officeDocument/2006/relationships/vmlDrawing" Target="../drawings/vmlDrawing3.vml"/><Relationship Id="rId3" Type="http://schemas.openxmlformats.org/officeDocument/2006/relationships/customProperty" Target="../customProperty35.bin"/><Relationship Id="rId7" Type="http://schemas.openxmlformats.org/officeDocument/2006/relationships/customProperty" Target="../customProperty39.bin"/><Relationship Id="rId12" Type="http://schemas.openxmlformats.org/officeDocument/2006/relationships/customProperty" Target="../customProperty44.bin"/><Relationship Id="rId17" Type="http://schemas.openxmlformats.org/officeDocument/2006/relationships/customProperty" Target="../customProperty49.bin"/><Relationship Id="rId2" Type="http://schemas.openxmlformats.org/officeDocument/2006/relationships/customProperty" Target="../customProperty34.bin"/><Relationship Id="rId16" Type="http://schemas.openxmlformats.org/officeDocument/2006/relationships/customProperty" Target="../customProperty48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38.bin"/><Relationship Id="rId11" Type="http://schemas.openxmlformats.org/officeDocument/2006/relationships/customProperty" Target="../customProperty43.bin"/><Relationship Id="rId5" Type="http://schemas.openxmlformats.org/officeDocument/2006/relationships/customProperty" Target="../customProperty37.bin"/><Relationship Id="rId15" Type="http://schemas.openxmlformats.org/officeDocument/2006/relationships/customProperty" Target="../customProperty47.bin"/><Relationship Id="rId10" Type="http://schemas.openxmlformats.org/officeDocument/2006/relationships/customProperty" Target="../customProperty42.bin"/><Relationship Id="rId19" Type="http://schemas.openxmlformats.org/officeDocument/2006/relationships/comments" Target="../comments3.xml"/><Relationship Id="rId4" Type="http://schemas.openxmlformats.org/officeDocument/2006/relationships/customProperty" Target="../customProperty36.bin"/><Relationship Id="rId9" Type="http://schemas.openxmlformats.org/officeDocument/2006/relationships/customProperty" Target="../customProperty41.bin"/><Relationship Id="rId14" Type="http://schemas.openxmlformats.org/officeDocument/2006/relationships/customProperty" Target="../customProperty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6.bin"/><Relationship Id="rId13" Type="http://schemas.openxmlformats.org/officeDocument/2006/relationships/customProperty" Target="../customProperty61.bin"/><Relationship Id="rId18" Type="http://schemas.openxmlformats.org/officeDocument/2006/relationships/vmlDrawing" Target="../drawings/vmlDrawing4.vml"/><Relationship Id="rId3" Type="http://schemas.openxmlformats.org/officeDocument/2006/relationships/customProperty" Target="../customProperty51.bin"/><Relationship Id="rId7" Type="http://schemas.openxmlformats.org/officeDocument/2006/relationships/customProperty" Target="../customProperty55.bin"/><Relationship Id="rId12" Type="http://schemas.openxmlformats.org/officeDocument/2006/relationships/customProperty" Target="../customProperty60.bin"/><Relationship Id="rId17" Type="http://schemas.openxmlformats.org/officeDocument/2006/relationships/customProperty" Target="../customProperty65.bin"/><Relationship Id="rId2" Type="http://schemas.openxmlformats.org/officeDocument/2006/relationships/customProperty" Target="../customProperty50.bin"/><Relationship Id="rId16" Type="http://schemas.openxmlformats.org/officeDocument/2006/relationships/customProperty" Target="../customProperty64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54.bin"/><Relationship Id="rId11" Type="http://schemas.openxmlformats.org/officeDocument/2006/relationships/customProperty" Target="../customProperty59.bin"/><Relationship Id="rId5" Type="http://schemas.openxmlformats.org/officeDocument/2006/relationships/customProperty" Target="../customProperty53.bin"/><Relationship Id="rId15" Type="http://schemas.openxmlformats.org/officeDocument/2006/relationships/customProperty" Target="../customProperty63.bin"/><Relationship Id="rId10" Type="http://schemas.openxmlformats.org/officeDocument/2006/relationships/customProperty" Target="../customProperty58.bin"/><Relationship Id="rId19" Type="http://schemas.openxmlformats.org/officeDocument/2006/relationships/comments" Target="../comments4.xml"/><Relationship Id="rId4" Type="http://schemas.openxmlformats.org/officeDocument/2006/relationships/customProperty" Target="../customProperty52.bin"/><Relationship Id="rId9" Type="http://schemas.openxmlformats.org/officeDocument/2006/relationships/customProperty" Target="../customProperty57.bin"/><Relationship Id="rId14" Type="http://schemas.openxmlformats.org/officeDocument/2006/relationships/customProperty" Target="../customProperty6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2.bin"/><Relationship Id="rId13" Type="http://schemas.openxmlformats.org/officeDocument/2006/relationships/customProperty" Target="../customProperty77.bin"/><Relationship Id="rId18" Type="http://schemas.openxmlformats.org/officeDocument/2006/relationships/customProperty" Target="../customProperty82.bin"/><Relationship Id="rId3" Type="http://schemas.openxmlformats.org/officeDocument/2006/relationships/customProperty" Target="../customProperty67.bin"/><Relationship Id="rId7" Type="http://schemas.openxmlformats.org/officeDocument/2006/relationships/customProperty" Target="../customProperty71.bin"/><Relationship Id="rId12" Type="http://schemas.openxmlformats.org/officeDocument/2006/relationships/customProperty" Target="../customProperty76.bin"/><Relationship Id="rId17" Type="http://schemas.openxmlformats.org/officeDocument/2006/relationships/customProperty" Target="../customProperty81.bin"/><Relationship Id="rId2" Type="http://schemas.openxmlformats.org/officeDocument/2006/relationships/customProperty" Target="../customProperty66.bin"/><Relationship Id="rId16" Type="http://schemas.openxmlformats.org/officeDocument/2006/relationships/customProperty" Target="../customProperty80.bin"/><Relationship Id="rId20" Type="http://schemas.openxmlformats.org/officeDocument/2006/relationships/comments" Target="../comments5.xml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70.bin"/><Relationship Id="rId11" Type="http://schemas.openxmlformats.org/officeDocument/2006/relationships/customProperty" Target="../customProperty75.bin"/><Relationship Id="rId5" Type="http://schemas.openxmlformats.org/officeDocument/2006/relationships/customProperty" Target="../customProperty69.bin"/><Relationship Id="rId15" Type="http://schemas.openxmlformats.org/officeDocument/2006/relationships/customProperty" Target="../customProperty79.bin"/><Relationship Id="rId10" Type="http://schemas.openxmlformats.org/officeDocument/2006/relationships/customProperty" Target="../customProperty74.bin"/><Relationship Id="rId19" Type="http://schemas.openxmlformats.org/officeDocument/2006/relationships/vmlDrawing" Target="../drawings/vmlDrawing5.vml"/><Relationship Id="rId4" Type="http://schemas.openxmlformats.org/officeDocument/2006/relationships/customProperty" Target="../customProperty68.bin"/><Relationship Id="rId9" Type="http://schemas.openxmlformats.org/officeDocument/2006/relationships/customProperty" Target="../customProperty73.bin"/><Relationship Id="rId14" Type="http://schemas.openxmlformats.org/officeDocument/2006/relationships/customProperty" Target="../customProperty78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89.bin"/><Relationship Id="rId13" Type="http://schemas.openxmlformats.org/officeDocument/2006/relationships/customProperty" Target="../customProperty94.bin"/><Relationship Id="rId18" Type="http://schemas.openxmlformats.org/officeDocument/2006/relationships/comments" Target="../comments6.xml"/><Relationship Id="rId3" Type="http://schemas.openxmlformats.org/officeDocument/2006/relationships/customProperty" Target="../customProperty84.bin"/><Relationship Id="rId7" Type="http://schemas.openxmlformats.org/officeDocument/2006/relationships/customProperty" Target="../customProperty88.bin"/><Relationship Id="rId12" Type="http://schemas.openxmlformats.org/officeDocument/2006/relationships/customProperty" Target="../customProperty93.bin"/><Relationship Id="rId17" Type="http://schemas.openxmlformats.org/officeDocument/2006/relationships/vmlDrawing" Target="../drawings/vmlDrawing6.vml"/><Relationship Id="rId2" Type="http://schemas.openxmlformats.org/officeDocument/2006/relationships/customProperty" Target="../customProperty83.bin"/><Relationship Id="rId16" Type="http://schemas.openxmlformats.org/officeDocument/2006/relationships/customProperty" Target="../customProperty97.bin"/><Relationship Id="rId1" Type="http://schemas.openxmlformats.org/officeDocument/2006/relationships/printerSettings" Target="../printerSettings/printerSettings6.bin"/><Relationship Id="rId6" Type="http://schemas.openxmlformats.org/officeDocument/2006/relationships/customProperty" Target="../customProperty87.bin"/><Relationship Id="rId11" Type="http://schemas.openxmlformats.org/officeDocument/2006/relationships/customProperty" Target="../customProperty92.bin"/><Relationship Id="rId5" Type="http://schemas.openxmlformats.org/officeDocument/2006/relationships/customProperty" Target="../customProperty86.bin"/><Relationship Id="rId15" Type="http://schemas.openxmlformats.org/officeDocument/2006/relationships/customProperty" Target="../customProperty96.bin"/><Relationship Id="rId10" Type="http://schemas.openxmlformats.org/officeDocument/2006/relationships/customProperty" Target="../customProperty91.bin"/><Relationship Id="rId4" Type="http://schemas.openxmlformats.org/officeDocument/2006/relationships/customProperty" Target="../customProperty85.bin"/><Relationship Id="rId9" Type="http://schemas.openxmlformats.org/officeDocument/2006/relationships/customProperty" Target="../customProperty90.bin"/><Relationship Id="rId14" Type="http://schemas.openxmlformats.org/officeDocument/2006/relationships/customProperty" Target="../customProperty9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04.bin"/><Relationship Id="rId13" Type="http://schemas.openxmlformats.org/officeDocument/2006/relationships/customProperty" Target="../customProperty109.bin"/><Relationship Id="rId18" Type="http://schemas.openxmlformats.org/officeDocument/2006/relationships/customProperty" Target="../customProperty114.bin"/><Relationship Id="rId3" Type="http://schemas.openxmlformats.org/officeDocument/2006/relationships/customProperty" Target="../customProperty99.bin"/><Relationship Id="rId7" Type="http://schemas.openxmlformats.org/officeDocument/2006/relationships/customProperty" Target="../customProperty103.bin"/><Relationship Id="rId12" Type="http://schemas.openxmlformats.org/officeDocument/2006/relationships/customProperty" Target="../customProperty108.bin"/><Relationship Id="rId17" Type="http://schemas.openxmlformats.org/officeDocument/2006/relationships/customProperty" Target="../customProperty113.bin"/><Relationship Id="rId2" Type="http://schemas.openxmlformats.org/officeDocument/2006/relationships/customProperty" Target="../customProperty98.bin"/><Relationship Id="rId16" Type="http://schemas.openxmlformats.org/officeDocument/2006/relationships/customProperty" Target="../customProperty112.bin"/><Relationship Id="rId20" Type="http://schemas.openxmlformats.org/officeDocument/2006/relationships/comments" Target="../comments7.xml"/><Relationship Id="rId1" Type="http://schemas.openxmlformats.org/officeDocument/2006/relationships/printerSettings" Target="../printerSettings/printerSettings7.bin"/><Relationship Id="rId6" Type="http://schemas.openxmlformats.org/officeDocument/2006/relationships/customProperty" Target="../customProperty102.bin"/><Relationship Id="rId11" Type="http://schemas.openxmlformats.org/officeDocument/2006/relationships/customProperty" Target="../customProperty107.bin"/><Relationship Id="rId5" Type="http://schemas.openxmlformats.org/officeDocument/2006/relationships/customProperty" Target="../customProperty101.bin"/><Relationship Id="rId15" Type="http://schemas.openxmlformats.org/officeDocument/2006/relationships/customProperty" Target="../customProperty111.bin"/><Relationship Id="rId10" Type="http://schemas.openxmlformats.org/officeDocument/2006/relationships/customProperty" Target="../customProperty106.bin"/><Relationship Id="rId19" Type="http://schemas.openxmlformats.org/officeDocument/2006/relationships/vmlDrawing" Target="../drawings/vmlDrawing7.vml"/><Relationship Id="rId4" Type="http://schemas.openxmlformats.org/officeDocument/2006/relationships/customProperty" Target="../customProperty100.bin"/><Relationship Id="rId9" Type="http://schemas.openxmlformats.org/officeDocument/2006/relationships/customProperty" Target="../customProperty105.bin"/><Relationship Id="rId14" Type="http://schemas.openxmlformats.org/officeDocument/2006/relationships/customProperty" Target="../customProperty110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21.bin"/><Relationship Id="rId13" Type="http://schemas.openxmlformats.org/officeDocument/2006/relationships/comments" Target="../comments8.xml"/><Relationship Id="rId3" Type="http://schemas.openxmlformats.org/officeDocument/2006/relationships/customProperty" Target="../customProperty116.bin"/><Relationship Id="rId7" Type="http://schemas.openxmlformats.org/officeDocument/2006/relationships/customProperty" Target="../customProperty120.bin"/><Relationship Id="rId12" Type="http://schemas.openxmlformats.org/officeDocument/2006/relationships/vmlDrawing" Target="../drawings/vmlDrawing8.vml"/><Relationship Id="rId2" Type="http://schemas.openxmlformats.org/officeDocument/2006/relationships/customProperty" Target="../customProperty115.bin"/><Relationship Id="rId1" Type="http://schemas.openxmlformats.org/officeDocument/2006/relationships/printerSettings" Target="../printerSettings/printerSettings8.bin"/><Relationship Id="rId6" Type="http://schemas.openxmlformats.org/officeDocument/2006/relationships/customProperty" Target="../customProperty119.bin"/><Relationship Id="rId11" Type="http://schemas.openxmlformats.org/officeDocument/2006/relationships/customProperty" Target="../customProperty124.bin"/><Relationship Id="rId5" Type="http://schemas.openxmlformats.org/officeDocument/2006/relationships/customProperty" Target="../customProperty118.bin"/><Relationship Id="rId10" Type="http://schemas.openxmlformats.org/officeDocument/2006/relationships/customProperty" Target="../customProperty123.bin"/><Relationship Id="rId4" Type="http://schemas.openxmlformats.org/officeDocument/2006/relationships/customProperty" Target="../customProperty117.bin"/><Relationship Id="rId9" Type="http://schemas.openxmlformats.org/officeDocument/2006/relationships/customProperty" Target="../customProperty12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9">
    <tabColor rgb="FFFFC000"/>
    <pageSetUpPr fitToPage="1"/>
  </sheetPr>
  <dimension ref="A1:BB59"/>
  <sheetViews>
    <sheetView view="pageBreakPreview" zoomScale="48" zoomScaleNormal="75" zoomScaleSheetLayoutView="48" workbookViewId="0">
      <selection activeCell="A16" sqref="A16:A17"/>
    </sheetView>
  </sheetViews>
  <sheetFormatPr defaultRowHeight="12.75" x14ac:dyDescent="0.2"/>
  <cols>
    <col min="1" max="1" width="6.28515625" customWidth="1"/>
    <col min="2" max="2" width="44" customWidth="1"/>
    <col min="3" max="3" width="12.7109375" customWidth="1"/>
    <col min="4" max="4" width="16.7109375" customWidth="1"/>
    <col min="5" max="5" width="14.28515625" bestFit="1" customWidth="1"/>
    <col min="6" max="6" width="12.28515625" customWidth="1"/>
    <col min="7" max="7" width="12.140625" hidden="1" customWidth="1"/>
    <col min="8" max="8" width="12" customWidth="1"/>
    <col min="9" max="9" width="15.5703125" customWidth="1"/>
    <col min="10" max="10" width="12.28515625" bestFit="1" customWidth="1"/>
    <col min="11" max="11" width="13.42578125" customWidth="1"/>
    <col min="12" max="12" width="12.5703125" customWidth="1"/>
    <col min="13" max="13" width="11.7109375" customWidth="1"/>
    <col min="14" max="16" width="14.28515625" customWidth="1"/>
    <col min="17" max="17" width="11.7109375" customWidth="1"/>
    <col min="18" max="18" width="11.42578125" customWidth="1"/>
    <col min="19" max="19" width="13" customWidth="1"/>
    <col min="20" max="20" width="12.85546875" customWidth="1"/>
    <col min="21" max="21" width="0.140625" hidden="1" customWidth="1"/>
    <col min="22" max="22" width="13.28515625" customWidth="1"/>
    <col min="23" max="23" width="13.140625" customWidth="1"/>
    <col min="24" max="24" width="12.140625" customWidth="1"/>
    <col min="25" max="25" width="11.85546875" customWidth="1"/>
    <col min="26" max="26" width="12" customWidth="1"/>
    <col min="27" max="27" width="16.7109375" hidden="1" customWidth="1"/>
    <col min="28" max="28" width="12.5703125" customWidth="1"/>
    <col min="29" max="29" width="11.5703125" customWidth="1"/>
    <col min="30" max="30" width="11.85546875" customWidth="1"/>
    <col min="31" max="31" width="13.140625" customWidth="1"/>
    <col min="32" max="32" width="11.5703125" customWidth="1"/>
    <col min="33" max="33" width="16.28515625" hidden="1" customWidth="1"/>
    <col min="34" max="34" width="12.28515625" bestFit="1" customWidth="1"/>
    <col min="35" max="35" width="14.28515625" customWidth="1"/>
    <col min="36" max="36" width="12.5703125" customWidth="1"/>
    <col min="37" max="37" width="11.85546875" customWidth="1"/>
    <col min="38" max="38" width="12.5703125" customWidth="1"/>
    <col min="39" max="39" width="0.140625" hidden="1" customWidth="1"/>
    <col min="40" max="40" width="11.85546875" customWidth="1"/>
    <col min="41" max="41" width="17.140625" customWidth="1"/>
    <col min="42" max="44" width="12.42578125" customWidth="1"/>
    <col min="45" max="45" width="16.7109375" hidden="1" customWidth="1"/>
    <col min="46" max="46" width="12.5703125" customWidth="1"/>
    <col min="47" max="47" width="13.28515625" hidden="1" customWidth="1"/>
    <col min="48" max="48" width="11.5703125" hidden="1" customWidth="1"/>
    <col min="49" max="49" width="11.42578125" hidden="1" customWidth="1"/>
    <col min="50" max="50" width="11.7109375" hidden="1" customWidth="1"/>
    <col min="51" max="51" width="9.42578125" hidden="1" customWidth="1"/>
    <col min="52" max="52" width="14.5703125" hidden="1" customWidth="1"/>
    <col min="53" max="53" width="11.42578125" hidden="1" customWidth="1"/>
    <col min="54" max="54" width="16.42578125" style="7" hidden="1" customWidth="1"/>
    <col min="55" max="62" width="27.42578125" customWidth="1"/>
    <col min="63" max="63" width="60.85546875" customWidth="1"/>
    <col min="64" max="69" width="27.42578125" customWidth="1"/>
    <col min="70" max="72" width="31.28515625" customWidth="1"/>
    <col min="73" max="73" width="27.42578125" customWidth="1"/>
    <col min="74" max="76" width="34.28515625" customWidth="1"/>
    <col min="77" max="80" width="27.42578125" customWidth="1"/>
    <col min="81" max="81" width="39.42578125" customWidth="1"/>
    <col min="82" max="82" width="41.28515625" customWidth="1"/>
    <col min="83" max="94" width="27.42578125" customWidth="1"/>
    <col min="97" max="97" width="10.28515625" bestFit="1" customWidth="1"/>
    <col min="100" max="100" width="10.28515625" bestFit="1" customWidth="1"/>
    <col min="103" max="103" width="10.28515625" bestFit="1" customWidth="1"/>
    <col min="106" max="106" width="10.28515625" bestFit="1" customWidth="1"/>
    <col min="109" max="109" width="10.28515625" bestFit="1" customWidth="1"/>
    <col min="112" max="112" width="10.28515625" bestFit="1" customWidth="1"/>
    <col min="115" max="115" width="10.28515625" bestFit="1" customWidth="1"/>
    <col min="118" max="118" width="10.28515625" bestFit="1" customWidth="1"/>
    <col min="121" max="121" width="10.28515625" bestFit="1" customWidth="1"/>
    <col min="124" max="124" width="10.28515625" bestFit="1" customWidth="1"/>
    <col min="127" max="127" width="10.28515625" bestFit="1" customWidth="1"/>
    <col min="130" max="130" width="10.28515625" bestFit="1" customWidth="1"/>
    <col min="133" max="133" width="10.28515625" bestFit="1" customWidth="1"/>
    <col min="136" max="136" width="10.28515625" bestFit="1" customWidth="1"/>
    <col min="139" max="139" width="10.28515625" bestFit="1" customWidth="1"/>
    <col min="142" max="142" width="10.28515625" bestFit="1" customWidth="1"/>
    <col min="145" max="145" width="10.28515625" bestFit="1" customWidth="1"/>
    <col min="148" max="148" width="10.28515625" bestFit="1" customWidth="1"/>
    <col min="151" max="151" width="10.28515625" bestFit="1" customWidth="1"/>
    <col min="154" max="154" width="10.28515625" bestFit="1" customWidth="1"/>
    <col min="157" max="157" width="10.28515625" bestFit="1" customWidth="1"/>
    <col min="160" max="160" width="10.28515625" bestFit="1" customWidth="1"/>
    <col min="163" max="163" width="10.28515625" bestFit="1" customWidth="1"/>
    <col min="166" max="166" width="10.28515625" bestFit="1" customWidth="1"/>
    <col min="169" max="169" width="10.28515625" bestFit="1" customWidth="1"/>
    <col min="172" max="172" width="10.28515625" bestFit="1" customWidth="1"/>
    <col min="175" max="175" width="10.28515625" bestFit="1" customWidth="1"/>
    <col min="178" max="178" width="10.28515625" bestFit="1" customWidth="1"/>
    <col min="181" max="181" width="10.28515625" bestFit="1" customWidth="1"/>
    <col min="184" max="184" width="10.28515625" bestFit="1" customWidth="1"/>
    <col min="187" max="187" width="10.28515625" bestFit="1" customWidth="1"/>
    <col min="190" max="190" width="10.28515625" bestFit="1" customWidth="1"/>
    <col min="193" max="193" width="10.28515625" bestFit="1" customWidth="1"/>
    <col min="196" max="196" width="10.28515625" bestFit="1" customWidth="1"/>
    <col min="199" max="199" width="10.28515625" bestFit="1" customWidth="1"/>
    <col min="202" max="202" width="10.28515625" bestFit="1" customWidth="1"/>
    <col min="205" max="205" width="10.28515625" bestFit="1" customWidth="1"/>
    <col min="208" max="208" width="10.28515625" bestFit="1" customWidth="1"/>
    <col min="211" max="211" width="10.28515625" bestFit="1" customWidth="1"/>
    <col min="214" max="214" width="10.28515625" bestFit="1" customWidth="1"/>
    <col min="217" max="217" width="10.28515625" bestFit="1" customWidth="1"/>
    <col min="220" max="220" width="10.28515625" bestFit="1" customWidth="1"/>
    <col min="223" max="223" width="10.28515625" bestFit="1" customWidth="1"/>
    <col min="226" max="226" width="10.28515625" bestFit="1" customWidth="1"/>
    <col min="229" max="229" width="10.28515625" bestFit="1" customWidth="1"/>
    <col min="232" max="232" width="10.28515625" bestFit="1" customWidth="1"/>
    <col min="235" max="235" width="10.28515625" bestFit="1" customWidth="1"/>
  </cols>
  <sheetData>
    <row r="1" spans="1:54" ht="20.25" customHeight="1" x14ac:dyDescent="0.25">
      <c r="A1" s="60" t="s">
        <v>69</v>
      </c>
      <c r="B1" s="61"/>
      <c r="C1" s="61"/>
      <c r="D1" s="61"/>
      <c r="E1" s="61"/>
      <c r="BB1" s="10"/>
    </row>
    <row r="2" spans="1:54" x14ac:dyDescent="0.2">
      <c r="BB2" s="10"/>
    </row>
    <row r="3" spans="1:54" x14ac:dyDescent="0.2">
      <c r="A3" s="2" t="s">
        <v>14</v>
      </c>
      <c r="B3" s="2"/>
      <c r="C3" s="2"/>
      <c r="D3" s="2"/>
      <c r="E3" s="2"/>
      <c r="F3" s="2"/>
      <c r="G3" s="2"/>
      <c r="H3" s="2"/>
      <c r="BB3" s="10"/>
    </row>
    <row r="4" spans="1:54" x14ac:dyDescent="0.2">
      <c r="A4" s="2" t="s">
        <v>15</v>
      </c>
      <c r="B4" s="2"/>
      <c r="C4" s="2"/>
      <c r="D4" s="2"/>
      <c r="E4" s="2"/>
      <c r="F4" s="2"/>
      <c r="G4" s="2"/>
      <c r="H4" s="2"/>
      <c r="BB4" s="10"/>
    </row>
    <row r="5" spans="1:54" x14ac:dyDescent="0.2">
      <c r="A5" s="2" t="s">
        <v>1</v>
      </c>
      <c r="B5" s="2"/>
      <c r="C5" s="2"/>
      <c r="D5" s="2"/>
      <c r="E5" s="2"/>
      <c r="F5" s="2"/>
      <c r="G5" s="2"/>
      <c r="H5" s="2"/>
      <c r="BB5" s="10"/>
    </row>
    <row r="6" spans="1:54" x14ac:dyDescent="0.2">
      <c r="A6" s="2" t="s">
        <v>7</v>
      </c>
      <c r="B6" s="2"/>
      <c r="C6" s="2"/>
      <c r="D6" s="2"/>
      <c r="E6" s="2"/>
      <c r="F6" s="2"/>
      <c r="G6" s="2"/>
      <c r="H6" s="2"/>
      <c r="BB6" s="10"/>
    </row>
    <row r="7" spans="1:54" ht="13.5" thickBot="1" x14ac:dyDescent="0.25">
      <c r="A7" s="5" t="s">
        <v>2</v>
      </c>
      <c r="B7" s="4"/>
      <c r="C7" s="4"/>
      <c r="D7" s="4"/>
      <c r="E7" s="4"/>
      <c r="F7" s="4"/>
      <c r="G7" s="4"/>
      <c r="H7" s="4"/>
      <c r="BB7" s="10"/>
    </row>
    <row r="8" spans="1:54" ht="21" customHeight="1" thickBot="1" x14ac:dyDescent="0.25">
      <c r="A8" s="6">
        <v>20</v>
      </c>
      <c r="B8" s="56" t="s">
        <v>82</v>
      </c>
      <c r="C8" s="57"/>
      <c r="D8" s="57"/>
      <c r="E8" s="57"/>
      <c r="F8" s="57"/>
      <c r="G8" s="57"/>
      <c r="H8" s="57"/>
      <c r="BB8" s="10"/>
    </row>
    <row r="9" spans="1:54" ht="29.25" customHeight="1" thickBot="1" x14ac:dyDescent="0.25">
      <c r="A9" s="6">
        <v>15</v>
      </c>
      <c r="B9" s="56" t="s">
        <v>83</v>
      </c>
      <c r="C9" s="57"/>
      <c r="D9" s="57"/>
      <c r="E9" s="57"/>
      <c r="F9" s="58"/>
      <c r="G9" s="58"/>
      <c r="H9" s="58"/>
      <c r="BB9" s="10"/>
    </row>
    <row r="10" spans="1:54" ht="27" customHeight="1" thickBot="1" x14ac:dyDescent="0.25">
      <c r="A10" s="6">
        <v>15</v>
      </c>
      <c r="B10" s="56" t="s">
        <v>88</v>
      </c>
      <c r="C10" s="57"/>
      <c r="D10" s="57"/>
      <c r="E10" s="57"/>
      <c r="F10" s="58"/>
      <c r="G10" s="58"/>
      <c r="H10" s="58"/>
      <c r="BB10" s="10"/>
    </row>
    <row r="11" spans="1:54" ht="27.75" customHeight="1" thickBot="1" x14ac:dyDescent="0.25">
      <c r="A11" s="6">
        <v>20</v>
      </c>
      <c r="B11" s="56" t="s">
        <v>87</v>
      </c>
      <c r="C11" s="57"/>
      <c r="D11" s="57"/>
      <c r="E11" s="57"/>
      <c r="F11" s="58"/>
      <c r="G11" s="58"/>
      <c r="H11" s="58"/>
      <c r="BB11" s="10"/>
    </row>
    <row r="12" spans="1:54" ht="27.75" customHeight="1" thickBot="1" x14ac:dyDescent="0.25">
      <c r="A12" s="6">
        <v>10</v>
      </c>
      <c r="B12" s="56" t="s">
        <v>86</v>
      </c>
      <c r="C12" s="57"/>
      <c r="D12" s="57"/>
      <c r="E12" s="57"/>
      <c r="F12" s="58"/>
      <c r="G12" s="58"/>
      <c r="H12" s="58"/>
      <c r="BB12" s="10"/>
    </row>
    <row r="13" spans="1:54" ht="28.5" customHeight="1" thickBot="1" x14ac:dyDescent="0.25">
      <c r="A13" s="6">
        <v>10</v>
      </c>
      <c r="B13" s="56" t="s">
        <v>85</v>
      </c>
      <c r="C13" s="57"/>
      <c r="D13" s="57"/>
      <c r="E13" s="57"/>
      <c r="F13" s="58"/>
      <c r="G13" s="58"/>
      <c r="H13" s="58"/>
      <c r="BB13" s="10"/>
    </row>
    <row r="14" spans="1:54" ht="26.25" customHeight="1" thickBot="1" x14ac:dyDescent="0.25">
      <c r="A14" s="6">
        <v>10</v>
      </c>
      <c r="B14" s="56" t="s">
        <v>84</v>
      </c>
      <c r="C14" s="57"/>
      <c r="D14" s="57"/>
      <c r="E14" s="57"/>
      <c r="F14" s="58"/>
      <c r="G14" s="58"/>
      <c r="H14" s="58"/>
      <c r="BB14" s="10"/>
    </row>
    <row r="15" spans="1:54" ht="12.75" customHeight="1" thickBot="1" x14ac:dyDescent="0.25">
      <c r="BB15" s="10"/>
    </row>
    <row r="16" spans="1:54" ht="51" customHeight="1" thickBot="1" x14ac:dyDescent="0.25">
      <c r="A16" s="62" t="s">
        <v>9</v>
      </c>
      <c r="B16" s="64" t="s">
        <v>8</v>
      </c>
      <c r="C16" s="64" t="s">
        <v>13</v>
      </c>
      <c r="D16" s="66" t="s">
        <v>142</v>
      </c>
      <c r="E16" s="59" t="s">
        <v>75</v>
      </c>
      <c r="F16" s="59"/>
      <c r="G16" s="59"/>
      <c r="H16" s="59"/>
      <c r="I16" s="59"/>
      <c r="J16" s="59"/>
      <c r="K16" s="59" t="s">
        <v>76</v>
      </c>
      <c r="L16" s="59"/>
      <c r="M16" s="59"/>
      <c r="N16" s="59"/>
      <c r="O16" s="59"/>
      <c r="P16" s="59"/>
      <c r="Q16" s="59" t="s">
        <v>77</v>
      </c>
      <c r="R16" s="59"/>
      <c r="S16" s="59"/>
      <c r="T16" s="59"/>
      <c r="U16" s="59"/>
      <c r="V16" s="59"/>
      <c r="W16" s="59" t="s">
        <v>78</v>
      </c>
      <c r="X16" s="59"/>
      <c r="Y16" s="59"/>
      <c r="Z16" s="59"/>
      <c r="AA16" s="59"/>
      <c r="AB16" s="59"/>
      <c r="AC16" s="59" t="s">
        <v>79</v>
      </c>
      <c r="AD16" s="59"/>
      <c r="AE16" s="59"/>
      <c r="AF16" s="59"/>
      <c r="AG16" s="59"/>
      <c r="AH16" s="59"/>
      <c r="AI16" s="59" t="s">
        <v>80</v>
      </c>
      <c r="AJ16" s="59"/>
      <c r="AK16" s="59"/>
      <c r="AL16" s="59"/>
      <c r="AM16" s="59"/>
      <c r="AN16" s="59"/>
      <c r="AO16" s="59" t="s">
        <v>81</v>
      </c>
      <c r="AP16" s="59"/>
      <c r="AQ16" s="59"/>
      <c r="AR16" s="59"/>
      <c r="AS16" s="59"/>
      <c r="AT16" s="59"/>
      <c r="AU16" s="68" t="s">
        <v>5</v>
      </c>
      <c r="AV16" s="69"/>
      <c r="AW16" s="69"/>
      <c r="AX16" s="69"/>
      <c r="AY16" s="69"/>
      <c r="AZ16" s="69"/>
      <c r="BA16" s="70"/>
      <c r="BB16" s="71"/>
    </row>
    <row r="17" spans="1:54" ht="56.25" customHeight="1" thickBot="1" x14ac:dyDescent="0.25">
      <c r="A17" s="63" t="s">
        <v>9</v>
      </c>
      <c r="B17" s="65" t="s">
        <v>8</v>
      </c>
      <c r="C17" s="65" t="s">
        <v>6</v>
      </c>
      <c r="D17" s="67" t="s">
        <v>3</v>
      </c>
      <c r="E17" s="3" t="s">
        <v>4</v>
      </c>
      <c r="F17" s="3" t="s">
        <v>149</v>
      </c>
      <c r="G17" s="3"/>
      <c r="H17" s="22" t="s">
        <v>63</v>
      </c>
      <c r="I17" s="3" t="s">
        <v>143</v>
      </c>
      <c r="J17" s="38" t="s">
        <v>65</v>
      </c>
      <c r="K17" s="3" t="s">
        <v>4</v>
      </c>
      <c r="L17" s="3" t="s">
        <v>140</v>
      </c>
      <c r="M17" s="3" t="s">
        <v>17</v>
      </c>
      <c r="N17" s="22" t="s">
        <v>63</v>
      </c>
      <c r="O17" s="3" t="s">
        <v>143</v>
      </c>
      <c r="P17" s="38" t="s">
        <v>65</v>
      </c>
      <c r="Q17" s="3" t="s">
        <v>4</v>
      </c>
      <c r="R17" s="3" t="s">
        <v>140</v>
      </c>
      <c r="S17" s="3" t="s">
        <v>17</v>
      </c>
      <c r="T17" s="22" t="s">
        <v>63</v>
      </c>
      <c r="U17" s="3" t="s">
        <v>143</v>
      </c>
      <c r="V17" s="38" t="s">
        <v>65</v>
      </c>
      <c r="W17" s="3" t="s">
        <v>4</v>
      </c>
      <c r="X17" s="3" t="s">
        <v>140</v>
      </c>
      <c r="Y17" s="3" t="s">
        <v>17</v>
      </c>
      <c r="Z17" s="22" t="s">
        <v>63</v>
      </c>
      <c r="AA17" s="3" t="s">
        <v>143</v>
      </c>
      <c r="AB17" s="38" t="s">
        <v>65</v>
      </c>
      <c r="AC17" s="3" t="s">
        <v>4</v>
      </c>
      <c r="AD17" s="3" t="s">
        <v>140</v>
      </c>
      <c r="AE17" s="3" t="s">
        <v>17</v>
      </c>
      <c r="AF17" s="22" t="s">
        <v>63</v>
      </c>
      <c r="AG17" s="3" t="s">
        <v>143</v>
      </c>
      <c r="AH17" s="38" t="s">
        <v>65</v>
      </c>
      <c r="AI17" s="3" t="s">
        <v>4</v>
      </c>
      <c r="AJ17" s="3" t="s">
        <v>141</v>
      </c>
      <c r="AK17" s="3" t="s">
        <v>17</v>
      </c>
      <c r="AL17" s="22" t="s">
        <v>63</v>
      </c>
      <c r="AM17" s="3" t="s">
        <v>143</v>
      </c>
      <c r="AN17" s="38" t="s">
        <v>65</v>
      </c>
      <c r="AO17" s="3" t="s">
        <v>4</v>
      </c>
      <c r="AP17" s="3" t="s">
        <v>140</v>
      </c>
      <c r="AQ17" s="3" t="s">
        <v>17</v>
      </c>
      <c r="AR17" s="22" t="s">
        <v>63</v>
      </c>
      <c r="AS17" s="3" t="s">
        <v>143</v>
      </c>
      <c r="AT17" s="38" t="s">
        <v>65</v>
      </c>
      <c r="AU17" s="9">
        <v>1</v>
      </c>
      <c r="AV17" s="9">
        <v>2</v>
      </c>
      <c r="AW17" s="9">
        <v>3</v>
      </c>
      <c r="AX17" s="9">
        <v>4</v>
      </c>
      <c r="AY17" s="9">
        <v>5</v>
      </c>
      <c r="AZ17" s="28">
        <v>6</v>
      </c>
      <c r="BA17" s="36">
        <v>7</v>
      </c>
      <c r="BB17" s="37" t="s">
        <v>134</v>
      </c>
    </row>
    <row r="18" spans="1:54" ht="165.75" x14ac:dyDescent="0.2">
      <c r="A18" s="1" t="s">
        <v>41</v>
      </c>
      <c r="B18" s="11" t="s">
        <v>21</v>
      </c>
      <c r="C18" s="13">
        <f t="shared" ref="C18:C40" si="0">IF(D18&lt;&gt;1,"",SUM(J18,P18,V19,AB18,AH18,AN18,AT18))</f>
        <v>0.8578787878787878</v>
      </c>
      <c r="D18" s="13">
        <f t="shared" ref="D18:D40" si="1">IF(SUM(E18,K18,Q18,W18,AC18,AI18,AO18)=0,0,1)</f>
        <v>1</v>
      </c>
      <c r="E18" s="17">
        <v>1</v>
      </c>
      <c r="F18" s="17">
        <v>88</v>
      </c>
      <c r="G18" s="13">
        <f t="shared" ref="G18:G40" si="2">IF(E18=1,(MIN(Вес1.1,Вес1.2,Вес1.3,Вес1.4,Вес1.5,Вес1.6,Вес1.7))*((100/MIN(Вес1.1,Вес1.2,Вес1.3,Вес1.4,Вес1.5,Вес1.6,Вес1.7))/BB18*Вес1.1/MIN(Вес1.1,Вес1.2,Вес1.3,Вес1.4,Вес1.5,Вес1.6,Вес1.7)),"")</f>
        <v>36.36363636363636</v>
      </c>
      <c r="H18" s="13">
        <f t="shared" ref="H18:H40" si="3">IF(E18=1,(MIN(Вес1.1,Вес1.2,Вес1.3,Вес1.4,Вес1.5,Вес1.6,Вес1.7))*((100/MIN(Вес1.1,Вес1.2,Вес1.3,Вес1.4,Вес1.5,Вес1.6,Вес1.7))/BB18*Вес1.1/MIN(Вес1.1,Вес1.2,Вес1.3,Вес1.4,Вес1.5,Вес1.6,Вес1.7)),"")</f>
        <v>36.36363636363636</v>
      </c>
      <c r="I18" s="13">
        <f t="shared" ref="I18:I40" si="4">IF(H18="","не применяется",IF(E18=0,"не применяется",(H18/100*F18)/100))</f>
        <v>0.31999999999999995</v>
      </c>
      <c r="J18" s="13">
        <f t="shared" ref="J18:J40" si="5">IF(ISNUMBER(I18),I18,"")</f>
        <v>0.31999999999999995</v>
      </c>
      <c r="K18" s="17">
        <v>1</v>
      </c>
      <c r="L18" s="17">
        <v>100</v>
      </c>
      <c r="M18" s="17">
        <v>1</v>
      </c>
      <c r="N18" s="13">
        <f t="shared" ref="N18:N40" si="6">IF(K18=1,(MIN(Вес1.1,Вес1.2,Вес1.3,Вес1.4,Вес1.5,Вес1.6,Вес1.7))*((100/MIN(Вес1.1,Вес1.2,Вес1.3,Вес1.4,Вес1.5,Вес1.6,Вес1.7))/BB18*Вес1.2/MIN(Вес1.1,Вес1.2,Вес1.3,Вес1.4,Вес1.5,Вес1.6,Вес1.7)),"")</f>
        <v>27.272727272727273</v>
      </c>
      <c r="O18" s="13">
        <f t="shared" ref="O18:O40" si="7">IF(N18="","не применяется",IF(K18=0,"не применяется",N18*M18/100))</f>
        <v>0.27272727272727271</v>
      </c>
      <c r="P18" s="13">
        <f t="shared" ref="P18:P40" si="8">IF(ISNUMBER(O18),O18,"")</f>
        <v>0.27272727272727271</v>
      </c>
      <c r="Q18" s="17">
        <v>0</v>
      </c>
      <c r="R18" s="17">
        <v>50</v>
      </c>
      <c r="S18" s="17">
        <v>0.5</v>
      </c>
      <c r="T18" s="13" t="str">
        <f t="shared" ref="T18:T40" si="9">IF(Q18=1,(MIN(Вес1.1,Вес1.2,Вес1.3,Вес1.4,Вес1.5,Вес1.6,Вес1.7))*((100/MIN(Вес1.1,Вес1.2,Вес1.3,Вес1.4,Вес1.5,Вес1.6,Вес1.7))/BB18*Вес1.3/MIN(Вес1.1,Вес1.2,Вес1.3,Вес1.4,Вес1.5,Вес1.6,Вес1.7)),"")</f>
        <v/>
      </c>
      <c r="U18" s="13" t="str">
        <f t="shared" ref="U18:U40" si="10">IF(T18="","не применяется",IF(Q18=0,"не применяется",T18*S18/100))</f>
        <v>не применяется</v>
      </c>
      <c r="V18" s="13" t="str">
        <f t="shared" ref="V18:V40" si="11">IF(ISNUMBER(U18),U18,"")</f>
        <v/>
      </c>
      <c r="W18" s="17">
        <v>0</v>
      </c>
      <c r="X18" s="17">
        <v>0</v>
      </c>
      <c r="Y18" s="17">
        <v>0</v>
      </c>
      <c r="Z18" s="13" t="str">
        <f t="shared" ref="Z18:Z40" si="12">IF(W18=1,(MIN(Вес1.1,Вес1.2,Вес1.3,Вес1.4,Вес1.5,Вес1.6,Вес1.7))*((100/MIN(Вес1.1,Вес1.2,Вес1.3,Вес1.4,Вес1.5,Вес1.6,Вес1.7))/BB18*Вес1.4/MIN(Вес1.1,Вес1.2,Вес1.3,Вес1.4,Вес1.5,Вес1.6,Вес1.7)),"")</f>
        <v/>
      </c>
      <c r="AA18" s="13" t="str">
        <f t="shared" ref="AA18:AA40" si="13">IF(Z18="","не применяется",IF(W18=0,"не применяется",Y18*Z18/100))</f>
        <v>не применяется</v>
      </c>
      <c r="AB18" s="13" t="str">
        <f t="shared" ref="AB18:AB40" si="14">IF(ISNUMBER(AA18),AA18,"")</f>
        <v/>
      </c>
      <c r="AC18" s="17">
        <v>0</v>
      </c>
      <c r="AD18" s="17">
        <v>0</v>
      </c>
      <c r="AE18" s="17">
        <v>0</v>
      </c>
      <c r="AF18" s="13" t="str">
        <f t="shared" ref="AF18:AF40" si="15">IF(AC18=1,(MIN(Вес1.1,Вес1.2,Вес1.3,Вес1.4,Вес1.5,Вес1.6,Вес1.7))*((100/MIN(Вес1.1,Вес1.2,Вес1.3,Вес1.4,Вес1.5,Вес1.6,Вес1.7))/BB18*Вес1.5/MIN(Вес1.1,Вес1.2,Вес1.3,Вес1.4,Вес1.5,Вес1.6,Вес1.7)),"")</f>
        <v/>
      </c>
      <c r="AG18" s="13" t="str">
        <f t="shared" ref="AG18:AG40" si="16">IF(AF18="","не применяется",IF(AC18=0,"не применяется",AF18*AE18/100))</f>
        <v>не применяется</v>
      </c>
      <c r="AH18" s="13" t="str">
        <f t="shared" ref="AH18:AH40" si="17">IF(ISNUMBER(AG18),AG18,"")</f>
        <v/>
      </c>
      <c r="AI18" s="17">
        <v>1</v>
      </c>
      <c r="AJ18" s="17">
        <v>0</v>
      </c>
      <c r="AK18" s="17">
        <v>1</v>
      </c>
      <c r="AL18" s="13">
        <f t="shared" ref="AL18:AL40" si="18">IF(AI18=1,(MIN(Вес1.1,Вес1.2,Вес1.3,Вес1.4,Вес1.5,Вес1.6,Вес1.7))*((100/MIN(Вес1.1,Вес1.2,Вес1.3,Вес1.4,Вес1.5,Вес1.6,Вес1.7))/BB18*Вес1.6/MIN(Вес1.1,Вес1.2,Вес1.3,Вес1.4,Вес1.5,Вес1.6,Вес1.7)),"")</f>
        <v>18.18181818181818</v>
      </c>
      <c r="AM18" s="13">
        <f t="shared" ref="AM18:AM40" si="19">IF(AL18="","не применяется",IF(AI18=0,"не применяется",AL18*AK18/100))</f>
        <v>0.1818181818181818</v>
      </c>
      <c r="AN18" s="13">
        <f t="shared" ref="AN18:AN40" si="20">IF(ISNUMBER(AM18),AM18,"")</f>
        <v>0.1818181818181818</v>
      </c>
      <c r="AO18" s="17">
        <v>1</v>
      </c>
      <c r="AP18" s="17">
        <v>8</v>
      </c>
      <c r="AQ18" s="17">
        <v>0</v>
      </c>
      <c r="AR18" s="13">
        <f t="shared" ref="AR18:AR40" si="21">IF(AO18=1,(MIN(Вес1.1,Вес1.2,Вес1.3,Вес1.4,Вес1.5,Вес1.6,Вес1.7))*((100/MIN(Вес1.1,Вес1.2,Вес1.3,Вес1.4,Вес1.5,Вес1.6,Вес1.7))/BB18*Вес1.7/MIN(Вес1.1,Вес1.2,Вес1.3,Вес1.4,Вес1.5,Вес1.6,Вес1.7)),"")</f>
        <v>18.18181818181818</v>
      </c>
      <c r="AS18" s="13">
        <f t="shared" ref="AS18:AS40" si="22">IF(AR18="","не применяется",IF(AO18=0,"не применяется",AR18*AQ18/100))</f>
        <v>0</v>
      </c>
      <c r="AT18" s="13">
        <f t="shared" ref="AT18:AT40" si="23">IF(ISNUMBER(AS18),AS18,"")</f>
        <v>0</v>
      </c>
      <c r="AU18" s="13">
        <f t="shared" ref="AU18:AU40" si="24">IF(E18=1,Вес1.1/MIN(Вес1.1,Вес1.2,Вес1.3,Вес1.4,Вес1.5,Вес1.6,Вес1.7),"")</f>
        <v>2</v>
      </c>
      <c r="AV18" s="13">
        <f t="shared" ref="AV18:AV40" si="25">IF(K18=1,Вес1.2/MIN(Вес1.1,Вес1.2,Вес1.3,Вес1.4,Вес1.5,Вес1.6,Вес1.7),"")</f>
        <v>1.5</v>
      </c>
      <c r="AW18" s="13" t="str">
        <f t="shared" ref="AW18:AW40" si="26">IF(Q18=1,Вес1.3/MIN(Вес1.1,Вес1.2,Вес1.3,Вес1.4,Вес1.5,Вес1.6,Вес1.7),"")</f>
        <v/>
      </c>
      <c r="AX18" s="13" t="str">
        <f t="shared" ref="AX18:AX40" si="27">IF(W18=1,Вес1.4/MIN(Вес1.1,Вес1.2,Вес1.3,Вес1.4,Вес1.5,Вес1.6,Вес1.7),"")</f>
        <v/>
      </c>
      <c r="AY18" s="13" t="str">
        <f t="shared" ref="AY18:AY40" si="28">IF(AC18=1,Вес1.5/MIN(Вес1.1,Вес1.2,Вес1.3,Вес1.4,Вес1.5,Вес1.6,Вес1.7),"")</f>
        <v/>
      </c>
      <c r="AZ18" s="13">
        <f t="shared" ref="AZ18:AZ40" si="29">IF(AI18=1,Вес1.6/MIN(Вес1.1,Вес1.2,Вес1.3,Вес1.4,Вес1.5,Вес1.6,Вес1.7),"")</f>
        <v>1</v>
      </c>
      <c r="BA18" s="13">
        <f t="shared" ref="BA18:BA40" si="30">IF(AO18=1,Вес1.7/MIN(Вес1.1,Вес1.2,Вес1.3,Вес1.4,Вес1.5,Вес1.6,Вес1.7),"")</f>
        <v>1</v>
      </c>
      <c r="BB18" s="13">
        <f t="shared" ref="BB18:BB40" si="31">SUM(AU18:BA18)</f>
        <v>5.5</v>
      </c>
    </row>
    <row r="19" spans="1:54" ht="25.5" x14ac:dyDescent="0.2">
      <c r="A19" s="1" t="s">
        <v>42</v>
      </c>
      <c r="B19" s="11" t="s">
        <v>148</v>
      </c>
      <c r="C19" s="13">
        <f t="shared" si="0"/>
        <v>0.39555555555555555</v>
      </c>
      <c r="D19" s="13">
        <f t="shared" si="1"/>
        <v>1</v>
      </c>
      <c r="E19" s="17">
        <v>1</v>
      </c>
      <c r="F19" s="17">
        <v>90.5</v>
      </c>
      <c r="G19" s="13">
        <f t="shared" si="2"/>
        <v>22.222222222222221</v>
      </c>
      <c r="H19" s="13">
        <f t="shared" si="3"/>
        <v>22.222222222222221</v>
      </c>
      <c r="I19" s="13">
        <f t="shared" si="4"/>
        <v>0.2011111111111111</v>
      </c>
      <c r="J19" s="13">
        <f t="shared" si="5"/>
        <v>0.2011111111111111</v>
      </c>
      <c r="K19" s="17">
        <v>1</v>
      </c>
      <c r="L19" s="17">
        <v>50</v>
      </c>
      <c r="M19" s="17">
        <v>0.5</v>
      </c>
      <c r="N19" s="13">
        <f t="shared" si="6"/>
        <v>16.666666666666668</v>
      </c>
      <c r="O19" s="13">
        <f t="shared" si="7"/>
        <v>8.3333333333333343E-2</v>
      </c>
      <c r="P19" s="13">
        <f t="shared" si="8"/>
        <v>8.3333333333333343E-2</v>
      </c>
      <c r="Q19" s="17">
        <v>1</v>
      </c>
      <c r="R19" s="17">
        <v>50</v>
      </c>
      <c r="S19" s="17">
        <v>0.5</v>
      </c>
      <c r="T19" s="13">
        <f t="shared" si="9"/>
        <v>16.666666666666668</v>
      </c>
      <c r="U19" s="13">
        <f t="shared" si="10"/>
        <v>8.3333333333333343E-2</v>
      </c>
      <c r="V19" s="13">
        <f t="shared" si="11"/>
        <v>8.3333333333333343E-2</v>
      </c>
      <c r="W19" s="17">
        <v>1</v>
      </c>
      <c r="X19" s="17">
        <v>37.757100000000001</v>
      </c>
      <c r="Y19" s="17">
        <v>0</v>
      </c>
      <c r="Z19" s="13">
        <f t="shared" si="12"/>
        <v>22.222222222222221</v>
      </c>
      <c r="AA19" s="13">
        <f t="shared" si="13"/>
        <v>0</v>
      </c>
      <c r="AB19" s="13">
        <f t="shared" si="14"/>
        <v>0</v>
      </c>
      <c r="AC19" s="17">
        <v>0</v>
      </c>
      <c r="AD19" s="17">
        <v>0</v>
      </c>
      <c r="AE19" s="17">
        <v>0</v>
      </c>
      <c r="AF19" s="13" t="str">
        <f t="shared" si="15"/>
        <v/>
      </c>
      <c r="AG19" s="13" t="str">
        <f t="shared" si="16"/>
        <v>не применяется</v>
      </c>
      <c r="AH19" s="13" t="str">
        <f t="shared" si="17"/>
        <v/>
      </c>
      <c r="AI19" s="17">
        <v>1</v>
      </c>
      <c r="AJ19" s="17">
        <v>0</v>
      </c>
      <c r="AK19" s="17">
        <v>1</v>
      </c>
      <c r="AL19" s="13">
        <f t="shared" si="18"/>
        <v>11.111111111111111</v>
      </c>
      <c r="AM19" s="13">
        <f t="shared" si="19"/>
        <v>0.1111111111111111</v>
      </c>
      <c r="AN19" s="13">
        <f t="shared" si="20"/>
        <v>0.1111111111111111</v>
      </c>
      <c r="AO19" s="17">
        <v>1</v>
      </c>
      <c r="AP19" s="17">
        <v>80</v>
      </c>
      <c r="AQ19" s="17">
        <v>0</v>
      </c>
      <c r="AR19" s="13">
        <f t="shared" si="21"/>
        <v>11.111111111111111</v>
      </c>
      <c r="AS19" s="13">
        <f t="shared" si="22"/>
        <v>0</v>
      </c>
      <c r="AT19" s="13">
        <f t="shared" si="23"/>
        <v>0</v>
      </c>
      <c r="AU19" s="13">
        <f t="shared" si="24"/>
        <v>2</v>
      </c>
      <c r="AV19" s="13">
        <f t="shared" si="25"/>
        <v>1.5</v>
      </c>
      <c r="AW19" s="13">
        <f t="shared" si="26"/>
        <v>1.5</v>
      </c>
      <c r="AX19" s="13">
        <f t="shared" si="27"/>
        <v>2</v>
      </c>
      <c r="AY19" s="13" t="str">
        <f t="shared" si="28"/>
        <v/>
      </c>
      <c r="AZ19" s="13">
        <f t="shared" si="29"/>
        <v>1</v>
      </c>
      <c r="BA19" s="13">
        <f t="shared" si="30"/>
        <v>1</v>
      </c>
      <c r="BB19" s="13">
        <f t="shared" si="31"/>
        <v>9</v>
      </c>
    </row>
    <row r="20" spans="1:54" ht="165.75" x14ac:dyDescent="0.2">
      <c r="A20" s="1" t="s">
        <v>43</v>
      </c>
      <c r="B20" s="11" t="s">
        <v>22</v>
      </c>
      <c r="C20" s="13">
        <f t="shared" si="0"/>
        <v>0.8666666666666667</v>
      </c>
      <c r="D20" s="13">
        <f t="shared" si="1"/>
        <v>1</v>
      </c>
      <c r="E20" s="17">
        <v>1</v>
      </c>
      <c r="F20" s="17">
        <v>100</v>
      </c>
      <c r="G20" s="13">
        <f t="shared" si="2"/>
        <v>26.666666666666664</v>
      </c>
      <c r="H20" s="13">
        <f t="shared" si="3"/>
        <v>26.666666666666664</v>
      </c>
      <c r="I20" s="13">
        <f t="shared" si="4"/>
        <v>0.26666666666666666</v>
      </c>
      <c r="J20" s="13">
        <f t="shared" si="5"/>
        <v>0.26666666666666666</v>
      </c>
      <c r="K20" s="17">
        <v>1</v>
      </c>
      <c r="L20" s="17">
        <v>100</v>
      </c>
      <c r="M20" s="17">
        <v>1</v>
      </c>
      <c r="N20" s="13">
        <f t="shared" si="6"/>
        <v>20</v>
      </c>
      <c r="O20" s="13">
        <f t="shared" si="7"/>
        <v>0.2</v>
      </c>
      <c r="P20" s="13">
        <f t="shared" si="8"/>
        <v>0.2</v>
      </c>
      <c r="Q20" s="17">
        <v>0</v>
      </c>
      <c r="R20" s="17">
        <v>0</v>
      </c>
      <c r="S20" s="17">
        <v>0</v>
      </c>
      <c r="T20" s="13" t="str">
        <f t="shared" si="9"/>
        <v/>
      </c>
      <c r="U20" s="13" t="str">
        <f t="shared" si="10"/>
        <v>не применяется</v>
      </c>
      <c r="V20" s="13" t="str">
        <f t="shared" si="11"/>
        <v/>
      </c>
      <c r="W20" s="17">
        <v>1</v>
      </c>
      <c r="X20" s="17">
        <v>94.538799999999995</v>
      </c>
      <c r="Y20" s="17">
        <v>1</v>
      </c>
      <c r="Z20" s="13">
        <f t="shared" si="12"/>
        <v>26.666666666666664</v>
      </c>
      <c r="AA20" s="13">
        <f t="shared" si="13"/>
        <v>0.26666666666666666</v>
      </c>
      <c r="AB20" s="13">
        <f t="shared" si="14"/>
        <v>0.26666666666666666</v>
      </c>
      <c r="AC20" s="17">
        <v>0</v>
      </c>
      <c r="AD20" s="17">
        <v>0</v>
      </c>
      <c r="AE20" s="17">
        <v>0</v>
      </c>
      <c r="AF20" s="13" t="str">
        <f t="shared" si="15"/>
        <v/>
      </c>
      <c r="AG20" s="13" t="str">
        <f t="shared" si="16"/>
        <v>не применяется</v>
      </c>
      <c r="AH20" s="13" t="str">
        <f t="shared" si="17"/>
        <v/>
      </c>
      <c r="AI20" s="17">
        <v>1</v>
      </c>
      <c r="AJ20" s="17">
        <v>0</v>
      </c>
      <c r="AK20" s="17">
        <v>1</v>
      </c>
      <c r="AL20" s="13">
        <f t="shared" si="18"/>
        <v>13.333333333333332</v>
      </c>
      <c r="AM20" s="13">
        <f t="shared" si="19"/>
        <v>0.13333333333333333</v>
      </c>
      <c r="AN20" s="13">
        <f t="shared" si="20"/>
        <v>0.13333333333333333</v>
      </c>
      <c r="AO20" s="17">
        <v>1</v>
      </c>
      <c r="AP20" s="17">
        <v>25</v>
      </c>
      <c r="AQ20" s="17">
        <v>0</v>
      </c>
      <c r="AR20" s="13">
        <f t="shared" si="21"/>
        <v>13.333333333333332</v>
      </c>
      <c r="AS20" s="13">
        <f t="shared" si="22"/>
        <v>0</v>
      </c>
      <c r="AT20" s="13">
        <f t="shared" si="23"/>
        <v>0</v>
      </c>
      <c r="AU20" s="13">
        <f t="shared" si="24"/>
        <v>2</v>
      </c>
      <c r="AV20" s="13">
        <f t="shared" si="25"/>
        <v>1.5</v>
      </c>
      <c r="AW20" s="13" t="str">
        <f t="shared" si="26"/>
        <v/>
      </c>
      <c r="AX20" s="13">
        <f t="shared" si="27"/>
        <v>2</v>
      </c>
      <c r="AY20" s="13" t="str">
        <f t="shared" si="28"/>
        <v/>
      </c>
      <c r="AZ20" s="13">
        <f t="shared" si="29"/>
        <v>1</v>
      </c>
      <c r="BA20" s="13">
        <f t="shared" si="30"/>
        <v>1</v>
      </c>
      <c r="BB20" s="13">
        <f t="shared" si="31"/>
        <v>7.5</v>
      </c>
    </row>
    <row r="21" spans="1:54" ht="165.75" x14ac:dyDescent="0.2">
      <c r="A21" s="1" t="s">
        <v>44</v>
      </c>
      <c r="B21" s="11" t="s">
        <v>23</v>
      </c>
      <c r="C21" s="13">
        <f t="shared" si="0"/>
        <v>0.85666666666666669</v>
      </c>
      <c r="D21" s="13">
        <f t="shared" si="1"/>
        <v>1</v>
      </c>
      <c r="E21" s="17">
        <v>1</v>
      </c>
      <c r="F21" s="17">
        <v>88</v>
      </c>
      <c r="G21" s="13">
        <f t="shared" si="2"/>
        <v>50</v>
      </c>
      <c r="H21" s="13">
        <f t="shared" si="3"/>
        <v>50</v>
      </c>
      <c r="I21" s="13">
        <f t="shared" si="4"/>
        <v>0.44</v>
      </c>
      <c r="J21" s="13">
        <f t="shared" si="5"/>
        <v>0.44</v>
      </c>
      <c r="K21" s="17">
        <v>0</v>
      </c>
      <c r="L21" s="17">
        <v>0</v>
      </c>
      <c r="M21" s="17">
        <v>0</v>
      </c>
      <c r="N21" s="13" t="str">
        <f t="shared" si="6"/>
        <v/>
      </c>
      <c r="O21" s="13" t="str">
        <f t="shared" si="7"/>
        <v>не применяется</v>
      </c>
      <c r="P21" s="13" t="str">
        <f t="shared" si="8"/>
        <v/>
      </c>
      <c r="Q21" s="17">
        <v>0</v>
      </c>
      <c r="R21" s="17">
        <v>0</v>
      </c>
      <c r="S21" s="17">
        <v>0</v>
      </c>
      <c r="T21" s="13" t="str">
        <f t="shared" si="9"/>
        <v/>
      </c>
      <c r="U21" s="13" t="str">
        <f t="shared" si="10"/>
        <v>не применяется</v>
      </c>
      <c r="V21" s="13" t="str">
        <f t="shared" si="11"/>
        <v/>
      </c>
      <c r="W21" s="17">
        <v>0</v>
      </c>
      <c r="X21" s="17">
        <v>0</v>
      </c>
      <c r="Y21" s="17">
        <v>0</v>
      </c>
      <c r="Z21" s="13" t="str">
        <f t="shared" si="12"/>
        <v/>
      </c>
      <c r="AA21" s="13" t="str">
        <f t="shared" si="13"/>
        <v>не применяется</v>
      </c>
      <c r="AB21" s="13" t="str">
        <f t="shared" si="14"/>
        <v/>
      </c>
      <c r="AC21" s="17">
        <v>0</v>
      </c>
      <c r="AD21" s="17">
        <v>0</v>
      </c>
      <c r="AE21" s="17">
        <v>0</v>
      </c>
      <c r="AF21" s="13" t="str">
        <f t="shared" si="15"/>
        <v/>
      </c>
      <c r="AG21" s="13" t="str">
        <f t="shared" si="16"/>
        <v>не применяется</v>
      </c>
      <c r="AH21" s="13" t="str">
        <f t="shared" si="17"/>
        <v/>
      </c>
      <c r="AI21" s="17">
        <v>1</v>
      </c>
      <c r="AJ21" s="17">
        <v>0</v>
      </c>
      <c r="AK21" s="17">
        <v>1</v>
      </c>
      <c r="AL21" s="13">
        <f t="shared" si="18"/>
        <v>25</v>
      </c>
      <c r="AM21" s="13">
        <f t="shared" si="19"/>
        <v>0.25</v>
      </c>
      <c r="AN21" s="13">
        <f t="shared" si="20"/>
        <v>0.25</v>
      </c>
      <c r="AO21" s="17">
        <v>1</v>
      </c>
      <c r="AP21" s="17">
        <v>20</v>
      </c>
      <c r="AQ21" s="17">
        <v>0</v>
      </c>
      <c r="AR21" s="13">
        <f t="shared" si="21"/>
        <v>25</v>
      </c>
      <c r="AS21" s="13">
        <f t="shared" si="22"/>
        <v>0</v>
      </c>
      <c r="AT21" s="13">
        <f t="shared" si="23"/>
        <v>0</v>
      </c>
      <c r="AU21" s="13">
        <f t="shared" si="24"/>
        <v>2</v>
      </c>
      <c r="AV21" s="13" t="str">
        <f t="shared" si="25"/>
        <v/>
      </c>
      <c r="AW21" s="13" t="str">
        <f t="shared" si="26"/>
        <v/>
      </c>
      <c r="AX21" s="13" t="str">
        <f t="shared" si="27"/>
        <v/>
      </c>
      <c r="AY21" s="13" t="str">
        <f t="shared" si="28"/>
        <v/>
      </c>
      <c r="AZ21" s="13">
        <f t="shared" si="29"/>
        <v>1</v>
      </c>
      <c r="BA21" s="13">
        <f t="shared" si="30"/>
        <v>1</v>
      </c>
      <c r="BB21" s="13">
        <f t="shared" si="31"/>
        <v>4</v>
      </c>
    </row>
    <row r="22" spans="1:54" ht="38.25" x14ac:dyDescent="0.2">
      <c r="A22" s="1" t="s">
        <v>45</v>
      </c>
      <c r="B22" s="11" t="s">
        <v>24</v>
      </c>
      <c r="C22" s="13">
        <f t="shared" si="0"/>
        <v>0.66666666666666674</v>
      </c>
      <c r="D22" s="13">
        <f t="shared" si="1"/>
        <v>1</v>
      </c>
      <c r="E22" s="17">
        <v>1</v>
      </c>
      <c r="F22" s="17">
        <v>0</v>
      </c>
      <c r="G22" s="13">
        <f t="shared" si="2"/>
        <v>22.222222222222221</v>
      </c>
      <c r="H22" s="13">
        <f t="shared" si="3"/>
        <v>22.222222222222221</v>
      </c>
      <c r="I22" s="13">
        <f t="shared" si="4"/>
        <v>0</v>
      </c>
      <c r="J22" s="13">
        <f t="shared" si="5"/>
        <v>0</v>
      </c>
      <c r="K22" s="17">
        <v>1</v>
      </c>
      <c r="L22" s="17">
        <v>100</v>
      </c>
      <c r="M22" s="17">
        <v>1</v>
      </c>
      <c r="N22" s="13">
        <f t="shared" si="6"/>
        <v>16.666666666666668</v>
      </c>
      <c r="O22" s="13">
        <f t="shared" si="7"/>
        <v>0.16666666666666669</v>
      </c>
      <c r="P22" s="13">
        <f t="shared" si="8"/>
        <v>0.16666666666666669</v>
      </c>
      <c r="Q22" s="17">
        <v>1</v>
      </c>
      <c r="R22" s="17">
        <v>100</v>
      </c>
      <c r="S22" s="17">
        <v>1</v>
      </c>
      <c r="T22" s="13">
        <f t="shared" si="9"/>
        <v>16.666666666666668</v>
      </c>
      <c r="U22" s="13">
        <f t="shared" si="10"/>
        <v>0.16666666666666669</v>
      </c>
      <c r="V22" s="13">
        <f t="shared" si="11"/>
        <v>0.16666666666666669</v>
      </c>
      <c r="W22" s="17">
        <v>1</v>
      </c>
      <c r="X22" s="17">
        <v>100</v>
      </c>
      <c r="Y22" s="17">
        <v>1</v>
      </c>
      <c r="Z22" s="13">
        <f t="shared" si="12"/>
        <v>22.222222222222221</v>
      </c>
      <c r="AA22" s="13">
        <f t="shared" si="13"/>
        <v>0.22222222222222221</v>
      </c>
      <c r="AB22" s="13">
        <f t="shared" si="14"/>
        <v>0.22222222222222221</v>
      </c>
      <c r="AC22" s="17">
        <v>0</v>
      </c>
      <c r="AD22" s="17">
        <v>0</v>
      </c>
      <c r="AE22" s="17">
        <v>0</v>
      </c>
      <c r="AF22" s="13" t="str">
        <f t="shared" si="15"/>
        <v/>
      </c>
      <c r="AG22" s="13" t="str">
        <f t="shared" si="16"/>
        <v>не применяется</v>
      </c>
      <c r="AH22" s="13" t="str">
        <f t="shared" si="17"/>
        <v/>
      </c>
      <c r="AI22" s="17">
        <v>1</v>
      </c>
      <c r="AJ22" s="17">
        <v>0</v>
      </c>
      <c r="AK22" s="17">
        <v>1</v>
      </c>
      <c r="AL22" s="13">
        <f t="shared" si="18"/>
        <v>11.111111111111111</v>
      </c>
      <c r="AM22" s="13">
        <f t="shared" si="19"/>
        <v>0.1111111111111111</v>
      </c>
      <c r="AN22" s="13">
        <f t="shared" si="20"/>
        <v>0.1111111111111111</v>
      </c>
      <c r="AO22" s="17">
        <v>1</v>
      </c>
      <c r="AP22" s="17">
        <v>24</v>
      </c>
      <c r="AQ22" s="17">
        <v>0</v>
      </c>
      <c r="AR22" s="13">
        <f t="shared" si="21"/>
        <v>11.111111111111111</v>
      </c>
      <c r="AS22" s="13">
        <f t="shared" si="22"/>
        <v>0</v>
      </c>
      <c r="AT22" s="13">
        <f t="shared" si="23"/>
        <v>0</v>
      </c>
      <c r="AU22" s="13">
        <f t="shared" si="24"/>
        <v>2</v>
      </c>
      <c r="AV22" s="13">
        <f t="shared" si="25"/>
        <v>1.5</v>
      </c>
      <c r="AW22" s="13">
        <f t="shared" si="26"/>
        <v>1.5</v>
      </c>
      <c r="AX22" s="13">
        <f t="shared" si="27"/>
        <v>2</v>
      </c>
      <c r="AY22" s="13" t="str">
        <f t="shared" si="28"/>
        <v/>
      </c>
      <c r="AZ22" s="13">
        <f t="shared" si="29"/>
        <v>1</v>
      </c>
      <c r="BA22" s="13">
        <f t="shared" si="30"/>
        <v>1</v>
      </c>
      <c r="BB22" s="13">
        <f t="shared" si="31"/>
        <v>9</v>
      </c>
    </row>
    <row r="23" spans="1:54" ht="25.5" x14ac:dyDescent="0.2">
      <c r="A23" s="1" t="s">
        <v>46</v>
      </c>
      <c r="B23" s="11" t="s">
        <v>25</v>
      </c>
      <c r="C23" s="13">
        <f t="shared" si="0"/>
        <v>0.88888888888888884</v>
      </c>
      <c r="D23" s="13">
        <f t="shared" si="1"/>
        <v>1</v>
      </c>
      <c r="E23" s="17">
        <v>1</v>
      </c>
      <c r="F23" s="17">
        <v>100</v>
      </c>
      <c r="G23" s="13">
        <f t="shared" si="2"/>
        <v>22.222222222222221</v>
      </c>
      <c r="H23" s="13">
        <f t="shared" si="3"/>
        <v>22.222222222222221</v>
      </c>
      <c r="I23" s="13">
        <f t="shared" si="4"/>
        <v>0.22222222222222221</v>
      </c>
      <c r="J23" s="13">
        <f t="shared" si="5"/>
        <v>0.22222222222222221</v>
      </c>
      <c r="K23" s="17">
        <v>1</v>
      </c>
      <c r="L23" s="17">
        <v>100</v>
      </c>
      <c r="M23" s="17">
        <v>1</v>
      </c>
      <c r="N23" s="13">
        <f t="shared" si="6"/>
        <v>16.666666666666668</v>
      </c>
      <c r="O23" s="13">
        <f t="shared" si="7"/>
        <v>0.16666666666666669</v>
      </c>
      <c r="P23" s="13">
        <f t="shared" si="8"/>
        <v>0.16666666666666669</v>
      </c>
      <c r="Q23" s="17">
        <v>1</v>
      </c>
      <c r="R23" s="17">
        <v>100</v>
      </c>
      <c r="S23" s="17">
        <v>1</v>
      </c>
      <c r="T23" s="13">
        <f t="shared" si="9"/>
        <v>16.666666666666668</v>
      </c>
      <c r="U23" s="13">
        <f t="shared" si="10"/>
        <v>0.16666666666666669</v>
      </c>
      <c r="V23" s="13">
        <f t="shared" si="11"/>
        <v>0.16666666666666669</v>
      </c>
      <c r="W23" s="17">
        <v>1</v>
      </c>
      <c r="X23" s="17">
        <v>93.278000000000006</v>
      </c>
      <c r="Y23" s="17">
        <v>1</v>
      </c>
      <c r="Z23" s="13">
        <f t="shared" si="12"/>
        <v>22.222222222222221</v>
      </c>
      <c r="AA23" s="13">
        <f t="shared" si="13"/>
        <v>0.22222222222222221</v>
      </c>
      <c r="AB23" s="13">
        <f t="shared" si="14"/>
        <v>0.22222222222222221</v>
      </c>
      <c r="AC23" s="17">
        <v>0</v>
      </c>
      <c r="AD23" s="17">
        <v>0</v>
      </c>
      <c r="AE23" s="17">
        <v>0</v>
      </c>
      <c r="AF23" s="13" t="str">
        <f t="shared" si="15"/>
        <v/>
      </c>
      <c r="AG23" s="13" t="str">
        <f t="shared" si="16"/>
        <v>не применяется</v>
      </c>
      <c r="AH23" s="13" t="str">
        <f t="shared" si="17"/>
        <v/>
      </c>
      <c r="AI23" s="17">
        <v>1</v>
      </c>
      <c r="AJ23" s="17">
        <v>0</v>
      </c>
      <c r="AK23" s="17">
        <v>1</v>
      </c>
      <c r="AL23" s="13">
        <f t="shared" si="18"/>
        <v>11.111111111111111</v>
      </c>
      <c r="AM23" s="13">
        <f t="shared" si="19"/>
        <v>0.1111111111111111</v>
      </c>
      <c r="AN23" s="13">
        <f t="shared" si="20"/>
        <v>0.1111111111111111</v>
      </c>
      <c r="AO23" s="17">
        <v>1</v>
      </c>
      <c r="AP23" s="17">
        <v>85</v>
      </c>
      <c r="AQ23" s="17">
        <v>0</v>
      </c>
      <c r="AR23" s="13">
        <f t="shared" si="21"/>
        <v>11.111111111111111</v>
      </c>
      <c r="AS23" s="13">
        <f t="shared" si="22"/>
        <v>0</v>
      </c>
      <c r="AT23" s="13">
        <f t="shared" si="23"/>
        <v>0</v>
      </c>
      <c r="AU23" s="13">
        <f t="shared" si="24"/>
        <v>2</v>
      </c>
      <c r="AV23" s="13">
        <f t="shared" si="25"/>
        <v>1.5</v>
      </c>
      <c r="AW23" s="13">
        <f t="shared" si="26"/>
        <v>1.5</v>
      </c>
      <c r="AX23" s="13">
        <f t="shared" si="27"/>
        <v>2</v>
      </c>
      <c r="AY23" s="13" t="str">
        <f t="shared" si="28"/>
        <v/>
      </c>
      <c r="AZ23" s="13">
        <f t="shared" si="29"/>
        <v>1</v>
      </c>
      <c r="BA23" s="13">
        <f t="shared" si="30"/>
        <v>1</v>
      </c>
      <c r="BB23" s="13">
        <f t="shared" si="31"/>
        <v>9</v>
      </c>
    </row>
    <row r="24" spans="1:54" ht="38.25" x14ac:dyDescent="0.2">
      <c r="A24" s="1" t="s">
        <v>47</v>
      </c>
      <c r="B24" s="11" t="s">
        <v>26</v>
      </c>
      <c r="C24" s="13">
        <f t="shared" si="0"/>
        <v>0.63148888888888899</v>
      </c>
      <c r="D24" s="13">
        <f t="shared" si="1"/>
        <v>1</v>
      </c>
      <c r="E24" s="17">
        <v>1</v>
      </c>
      <c r="F24" s="17">
        <v>96.67</v>
      </c>
      <c r="G24" s="13">
        <f t="shared" si="2"/>
        <v>22.222222222222221</v>
      </c>
      <c r="H24" s="13">
        <f t="shared" si="3"/>
        <v>22.222222222222221</v>
      </c>
      <c r="I24" s="13">
        <f t="shared" si="4"/>
        <v>0.21482222222222222</v>
      </c>
      <c r="J24" s="13">
        <f t="shared" si="5"/>
        <v>0.21482222222222222</v>
      </c>
      <c r="K24" s="17">
        <v>1</v>
      </c>
      <c r="L24" s="17">
        <v>0</v>
      </c>
      <c r="M24" s="17">
        <v>0</v>
      </c>
      <c r="N24" s="13">
        <f t="shared" si="6"/>
        <v>16.666666666666668</v>
      </c>
      <c r="O24" s="13">
        <f t="shared" si="7"/>
        <v>0</v>
      </c>
      <c r="P24" s="13">
        <f t="shared" si="8"/>
        <v>0</v>
      </c>
      <c r="Q24" s="17">
        <v>1</v>
      </c>
      <c r="R24" s="17">
        <v>100</v>
      </c>
      <c r="S24" s="17">
        <v>1</v>
      </c>
      <c r="T24" s="13">
        <f t="shared" si="9"/>
        <v>16.666666666666668</v>
      </c>
      <c r="U24" s="13">
        <f t="shared" si="10"/>
        <v>0.16666666666666669</v>
      </c>
      <c r="V24" s="13">
        <f t="shared" si="11"/>
        <v>0.16666666666666669</v>
      </c>
      <c r="W24" s="17">
        <v>1</v>
      </c>
      <c r="X24" s="17">
        <v>99.972200000000001</v>
      </c>
      <c r="Y24" s="17">
        <v>1</v>
      </c>
      <c r="Z24" s="13">
        <f t="shared" si="12"/>
        <v>22.222222222222221</v>
      </c>
      <c r="AA24" s="13">
        <f t="shared" si="13"/>
        <v>0.22222222222222221</v>
      </c>
      <c r="AB24" s="13">
        <f t="shared" si="14"/>
        <v>0.22222222222222221</v>
      </c>
      <c r="AC24" s="17">
        <v>0</v>
      </c>
      <c r="AD24" s="17">
        <v>0</v>
      </c>
      <c r="AE24" s="17">
        <v>0</v>
      </c>
      <c r="AF24" s="13" t="str">
        <f t="shared" si="15"/>
        <v/>
      </c>
      <c r="AG24" s="13" t="str">
        <f t="shared" si="16"/>
        <v>не применяется</v>
      </c>
      <c r="AH24" s="13" t="str">
        <f t="shared" si="17"/>
        <v/>
      </c>
      <c r="AI24" s="17">
        <v>1</v>
      </c>
      <c r="AJ24" s="17">
        <v>0</v>
      </c>
      <c r="AK24" s="17">
        <v>1</v>
      </c>
      <c r="AL24" s="13">
        <f t="shared" si="18"/>
        <v>11.111111111111111</v>
      </c>
      <c r="AM24" s="13">
        <f t="shared" si="19"/>
        <v>0.1111111111111111</v>
      </c>
      <c r="AN24" s="13">
        <f t="shared" si="20"/>
        <v>0.1111111111111111</v>
      </c>
      <c r="AO24" s="17">
        <v>1</v>
      </c>
      <c r="AP24" s="17">
        <v>48</v>
      </c>
      <c r="AQ24" s="17">
        <v>0</v>
      </c>
      <c r="AR24" s="13">
        <f t="shared" si="21"/>
        <v>11.111111111111111</v>
      </c>
      <c r="AS24" s="13">
        <f t="shared" si="22"/>
        <v>0</v>
      </c>
      <c r="AT24" s="13">
        <f t="shared" si="23"/>
        <v>0</v>
      </c>
      <c r="AU24" s="13">
        <f t="shared" si="24"/>
        <v>2</v>
      </c>
      <c r="AV24" s="13">
        <f t="shared" si="25"/>
        <v>1.5</v>
      </c>
      <c r="AW24" s="13">
        <f t="shared" si="26"/>
        <v>1.5</v>
      </c>
      <c r="AX24" s="13">
        <f t="shared" si="27"/>
        <v>2</v>
      </c>
      <c r="AY24" s="13" t="str">
        <f t="shared" si="28"/>
        <v/>
      </c>
      <c r="AZ24" s="13">
        <f t="shared" si="29"/>
        <v>1</v>
      </c>
      <c r="BA24" s="13">
        <f t="shared" si="30"/>
        <v>1</v>
      </c>
      <c r="BB24" s="13">
        <f t="shared" si="31"/>
        <v>9</v>
      </c>
    </row>
    <row r="25" spans="1:54" ht="38.25" x14ac:dyDescent="0.2">
      <c r="A25" s="1" t="s">
        <v>48</v>
      </c>
      <c r="B25" s="11" t="s">
        <v>27</v>
      </c>
      <c r="C25" s="13">
        <f t="shared" si="0"/>
        <v>0.39358888888888888</v>
      </c>
      <c r="D25" s="13">
        <f t="shared" si="1"/>
        <v>1</v>
      </c>
      <c r="E25" s="17">
        <v>1</v>
      </c>
      <c r="F25" s="17">
        <v>89.614999999999995</v>
      </c>
      <c r="G25" s="13">
        <f t="shared" si="2"/>
        <v>22.222222222222221</v>
      </c>
      <c r="H25" s="13">
        <f t="shared" si="3"/>
        <v>22.222222222222221</v>
      </c>
      <c r="I25" s="13">
        <f t="shared" si="4"/>
        <v>0.19914444444444443</v>
      </c>
      <c r="J25" s="13">
        <f t="shared" si="5"/>
        <v>0.19914444444444443</v>
      </c>
      <c r="K25" s="17">
        <v>1</v>
      </c>
      <c r="L25" s="17">
        <v>50</v>
      </c>
      <c r="M25" s="17">
        <v>0.5</v>
      </c>
      <c r="N25" s="13">
        <f t="shared" si="6"/>
        <v>16.666666666666668</v>
      </c>
      <c r="O25" s="13">
        <f t="shared" si="7"/>
        <v>8.3333333333333343E-2</v>
      </c>
      <c r="P25" s="13">
        <f t="shared" si="8"/>
        <v>8.3333333333333343E-2</v>
      </c>
      <c r="Q25" s="17">
        <v>1</v>
      </c>
      <c r="R25" s="17">
        <v>50</v>
      </c>
      <c r="S25" s="17">
        <v>0.5</v>
      </c>
      <c r="T25" s="13">
        <f t="shared" si="9"/>
        <v>16.666666666666668</v>
      </c>
      <c r="U25" s="13">
        <f t="shared" si="10"/>
        <v>8.3333333333333343E-2</v>
      </c>
      <c r="V25" s="13">
        <f t="shared" si="11"/>
        <v>8.3333333333333343E-2</v>
      </c>
      <c r="W25" s="17">
        <v>1</v>
      </c>
      <c r="X25" s="17">
        <v>51.284100000000002</v>
      </c>
      <c r="Y25" s="17">
        <v>0</v>
      </c>
      <c r="Z25" s="13">
        <f t="shared" si="12"/>
        <v>22.222222222222221</v>
      </c>
      <c r="AA25" s="13">
        <f t="shared" si="13"/>
        <v>0</v>
      </c>
      <c r="AB25" s="13">
        <f t="shared" si="14"/>
        <v>0</v>
      </c>
      <c r="AC25" s="17">
        <v>0</v>
      </c>
      <c r="AD25" s="17">
        <v>0</v>
      </c>
      <c r="AE25" s="17">
        <v>0</v>
      </c>
      <c r="AF25" s="13" t="str">
        <f t="shared" si="15"/>
        <v/>
      </c>
      <c r="AG25" s="13" t="str">
        <f t="shared" si="16"/>
        <v>не применяется</v>
      </c>
      <c r="AH25" s="13" t="str">
        <f t="shared" si="17"/>
        <v/>
      </c>
      <c r="AI25" s="17">
        <v>1</v>
      </c>
      <c r="AJ25" s="17">
        <v>0</v>
      </c>
      <c r="AK25" s="17">
        <v>1</v>
      </c>
      <c r="AL25" s="13">
        <f t="shared" si="18"/>
        <v>11.111111111111111</v>
      </c>
      <c r="AM25" s="13">
        <f t="shared" si="19"/>
        <v>0.1111111111111111</v>
      </c>
      <c r="AN25" s="13">
        <f t="shared" si="20"/>
        <v>0.1111111111111111</v>
      </c>
      <c r="AO25" s="17">
        <v>1</v>
      </c>
      <c r="AP25" s="17">
        <v>36</v>
      </c>
      <c r="AQ25" s="17">
        <v>0</v>
      </c>
      <c r="AR25" s="13">
        <f t="shared" si="21"/>
        <v>11.111111111111111</v>
      </c>
      <c r="AS25" s="13">
        <f t="shared" si="22"/>
        <v>0</v>
      </c>
      <c r="AT25" s="13">
        <f t="shared" si="23"/>
        <v>0</v>
      </c>
      <c r="AU25" s="13">
        <f t="shared" si="24"/>
        <v>2</v>
      </c>
      <c r="AV25" s="13">
        <f t="shared" si="25"/>
        <v>1.5</v>
      </c>
      <c r="AW25" s="13">
        <f t="shared" si="26"/>
        <v>1.5</v>
      </c>
      <c r="AX25" s="13">
        <f t="shared" si="27"/>
        <v>2</v>
      </c>
      <c r="AY25" s="13" t="str">
        <f t="shared" si="28"/>
        <v/>
      </c>
      <c r="AZ25" s="13">
        <f t="shared" si="29"/>
        <v>1</v>
      </c>
      <c r="BA25" s="13">
        <f t="shared" si="30"/>
        <v>1</v>
      </c>
      <c r="BB25" s="13">
        <f t="shared" si="31"/>
        <v>9</v>
      </c>
    </row>
    <row r="26" spans="1:54" ht="165.75" x14ac:dyDescent="0.2">
      <c r="A26" s="1" t="s">
        <v>49</v>
      </c>
      <c r="B26" s="11" t="s">
        <v>28</v>
      </c>
      <c r="C26" s="13">
        <f t="shared" si="0"/>
        <v>0.91666666666666674</v>
      </c>
      <c r="D26" s="13">
        <f t="shared" si="1"/>
        <v>1</v>
      </c>
      <c r="E26" s="17">
        <v>1</v>
      </c>
      <c r="F26" s="17">
        <v>100</v>
      </c>
      <c r="G26" s="13">
        <f t="shared" si="2"/>
        <v>50</v>
      </c>
      <c r="H26" s="13">
        <f t="shared" si="3"/>
        <v>50</v>
      </c>
      <c r="I26" s="13">
        <f t="shared" si="4"/>
        <v>0.5</v>
      </c>
      <c r="J26" s="13">
        <f t="shared" si="5"/>
        <v>0.5</v>
      </c>
      <c r="K26" s="17">
        <v>0</v>
      </c>
      <c r="L26" s="17">
        <v>0</v>
      </c>
      <c r="M26" s="17">
        <v>0</v>
      </c>
      <c r="N26" s="13" t="str">
        <f t="shared" si="6"/>
        <v/>
      </c>
      <c r="O26" s="13" t="str">
        <f t="shared" si="7"/>
        <v>не применяется</v>
      </c>
      <c r="P26" s="13" t="str">
        <f t="shared" si="8"/>
        <v/>
      </c>
      <c r="Q26" s="17">
        <v>0</v>
      </c>
      <c r="R26" s="17">
        <v>0</v>
      </c>
      <c r="S26" s="17">
        <v>0</v>
      </c>
      <c r="T26" s="13" t="str">
        <f t="shared" si="9"/>
        <v/>
      </c>
      <c r="U26" s="13" t="str">
        <f t="shared" si="10"/>
        <v>не применяется</v>
      </c>
      <c r="V26" s="13" t="str">
        <f t="shared" si="11"/>
        <v/>
      </c>
      <c r="W26" s="17">
        <v>0</v>
      </c>
      <c r="X26" s="17">
        <v>0</v>
      </c>
      <c r="Y26" s="17">
        <v>0</v>
      </c>
      <c r="Z26" s="13" t="str">
        <f t="shared" si="12"/>
        <v/>
      </c>
      <c r="AA26" s="13" t="str">
        <f t="shared" si="13"/>
        <v>не применяется</v>
      </c>
      <c r="AB26" s="13" t="str">
        <f t="shared" si="14"/>
        <v/>
      </c>
      <c r="AC26" s="17">
        <v>0</v>
      </c>
      <c r="AD26" s="17">
        <v>0</v>
      </c>
      <c r="AE26" s="17">
        <v>0</v>
      </c>
      <c r="AF26" s="13" t="str">
        <f t="shared" si="15"/>
        <v/>
      </c>
      <c r="AG26" s="13" t="str">
        <f t="shared" si="16"/>
        <v>не применяется</v>
      </c>
      <c r="AH26" s="13" t="str">
        <f t="shared" si="17"/>
        <v/>
      </c>
      <c r="AI26" s="17">
        <v>1</v>
      </c>
      <c r="AJ26" s="17">
        <v>0</v>
      </c>
      <c r="AK26" s="17">
        <v>1</v>
      </c>
      <c r="AL26" s="13">
        <f t="shared" si="18"/>
        <v>25</v>
      </c>
      <c r="AM26" s="13">
        <f t="shared" si="19"/>
        <v>0.25</v>
      </c>
      <c r="AN26" s="13">
        <f t="shared" si="20"/>
        <v>0.25</v>
      </c>
      <c r="AO26" s="17">
        <v>1</v>
      </c>
      <c r="AP26" s="17">
        <v>17</v>
      </c>
      <c r="AQ26" s="17">
        <v>0</v>
      </c>
      <c r="AR26" s="13">
        <f t="shared" si="21"/>
        <v>25</v>
      </c>
      <c r="AS26" s="13">
        <f t="shared" si="22"/>
        <v>0</v>
      </c>
      <c r="AT26" s="13">
        <f t="shared" si="23"/>
        <v>0</v>
      </c>
      <c r="AU26" s="13">
        <f t="shared" si="24"/>
        <v>2</v>
      </c>
      <c r="AV26" s="13" t="str">
        <f t="shared" si="25"/>
        <v/>
      </c>
      <c r="AW26" s="13" t="str">
        <f t="shared" si="26"/>
        <v/>
      </c>
      <c r="AX26" s="13" t="str">
        <f t="shared" si="27"/>
        <v/>
      </c>
      <c r="AY26" s="13" t="str">
        <f t="shared" si="28"/>
        <v/>
      </c>
      <c r="AZ26" s="13">
        <f t="shared" si="29"/>
        <v>1</v>
      </c>
      <c r="BA26" s="13">
        <f t="shared" si="30"/>
        <v>1</v>
      </c>
      <c r="BB26" s="13">
        <f t="shared" si="31"/>
        <v>4</v>
      </c>
    </row>
    <row r="27" spans="1:54" ht="38.25" x14ac:dyDescent="0.2">
      <c r="A27" s="1" t="s">
        <v>150</v>
      </c>
      <c r="B27" s="11" t="s">
        <v>146</v>
      </c>
      <c r="C27" s="13">
        <f t="shared" si="0"/>
        <v>0.71666666666666656</v>
      </c>
      <c r="D27" s="13">
        <f t="shared" si="1"/>
        <v>1</v>
      </c>
      <c r="E27" s="17">
        <v>1</v>
      </c>
      <c r="F27" s="17">
        <v>97.5</v>
      </c>
      <c r="G27" s="13">
        <f t="shared" si="2"/>
        <v>22.222222222222221</v>
      </c>
      <c r="H27" s="13">
        <f t="shared" si="3"/>
        <v>22.222222222222221</v>
      </c>
      <c r="I27" s="13">
        <f t="shared" si="4"/>
        <v>0.21666666666666665</v>
      </c>
      <c r="J27" s="13">
        <f t="shared" si="5"/>
        <v>0.21666666666666665</v>
      </c>
      <c r="K27" s="17">
        <v>1</v>
      </c>
      <c r="L27" s="17">
        <v>0</v>
      </c>
      <c r="M27" s="17">
        <v>0</v>
      </c>
      <c r="N27" s="13">
        <f t="shared" si="6"/>
        <v>16.666666666666668</v>
      </c>
      <c r="O27" s="13">
        <f t="shared" si="7"/>
        <v>0</v>
      </c>
      <c r="P27" s="13">
        <f t="shared" si="8"/>
        <v>0</v>
      </c>
      <c r="Q27" s="17">
        <v>1</v>
      </c>
      <c r="R27" s="17">
        <v>100</v>
      </c>
      <c r="S27" s="17">
        <v>1</v>
      </c>
      <c r="T27" s="13">
        <f t="shared" si="9"/>
        <v>16.666666666666668</v>
      </c>
      <c r="U27" s="13">
        <f t="shared" si="10"/>
        <v>0.16666666666666669</v>
      </c>
      <c r="V27" s="13">
        <f t="shared" si="11"/>
        <v>0.16666666666666669</v>
      </c>
      <c r="W27" s="17">
        <v>1</v>
      </c>
      <c r="X27" s="17">
        <v>99.847899999999996</v>
      </c>
      <c r="Y27" s="17">
        <v>1</v>
      </c>
      <c r="Z27" s="13">
        <f t="shared" si="12"/>
        <v>22.222222222222221</v>
      </c>
      <c r="AA27" s="13">
        <f t="shared" si="13"/>
        <v>0.22222222222222221</v>
      </c>
      <c r="AB27" s="13">
        <f t="shared" si="14"/>
        <v>0.22222222222222221</v>
      </c>
      <c r="AC27" s="17">
        <v>0</v>
      </c>
      <c r="AD27" s="17">
        <v>0</v>
      </c>
      <c r="AE27" s="17">
        <v>0</v>
      </c>
      <c r="AF27" s="13" t="str">
        <f t="shared" si="15"/>
        <v/>
      </c>
      <c r="AG27" s="13" t="str">
        <f t="shared" si="16"/>
        <v>не применяется</v>
      </c>
      <c r="AH27" s="13" t="str">
        <f t="shared" si="17"/>
        <v/>
      </c>
      <c r="AI27" s="17">
        <v>1</v>
      </c>
      <c r="AJ27" s="17">
        <v>0</v>
      </c>
      <c r="AK27" s="17">
        <v>1</v>
      </c>
      <c r="AL27" s="13">
        <f t="shared" si="18"/>
        <v>11.111111111111111</v>
      </c>
      <c r="AM27" s="13">
        <f t="shared" si="19"/>
        <v>0.1111111111111111</v>
      </c>
      <c r="AN27" s="13">
        <f t="shared" si="20"/>
        <v>0.1111111111111111</v>
      </c>
      <c r="AO27" s="17">
        <v>1</v>
      </c>
      <c r="AP27" s="17">
        <v>56</v>
      </c>
      <c r="AQ27" s="17">
        <v>0</v>
      </c>
      <c r="AR27" s="13">
        <f t="shared" si="21"/>
        <v>11.111111111111111</v>
      </c>
      <c r="AS27" s="13">
        <f t="shared" si="22"/>
        <v>0</v>
      </c>
      <c r="AT27" s="13">
        <f t="shared" si="23"/>
        <v>0</v>
      </c>
      <c r="AU27" s="13">
        <f t="shared" si="24"/>
        <v>2</v>
      </c>
      <c r="AV27" s="13">
        <f t="shared" si="25"/>
        <v>1.5</v>
      </c>
      <c r="AW27" s="13">
        <f t="shared" si="26"/>
        <v>1.5</v>
      </c>
      <c r="AX27" s="13">
        <f t="shared" si="27"/>
        <v>2</v>
      </c>
      <c r="AY27" s="13" t="str">
        <f t="shared" si="28"/>
        <v/>
      </c>
      <c r="AZ27" s="13">
        <f t="shared" si="29"/>
        <v>1</v>
      </c>
      <c r="BA27" s="13">
        <f t="shared" si="30"/>
        <v>1</v>
      </c>
      <c r="BB27" s="13">
        <f t="shared" si="31"/>
        <v>9</v>
      </c>
    </row>
    <row r="28" spans="1:54" ht="25.5" x14ac:dyDescent="0.2">
      <c r="A28" s="1" t="s">
        <v>50</v>
      </c>
      <c r="B28" s="11" t="s">
        <v>29</v>
      </c>
      <c r="C28" s="13">
        <f t="shared" si="0"/>
        <v>0.69852222222222227</v>
      </c>
      <c r="D28" s="13">
        <f t="shared" si="1"/>
        <v>1</v>
      </c>
      <c r="E28" s="17">
        <v>1</v>
      </c>
      <c r="F28" s="17">
        <v>89.334999999999994</v>
      </c>
      <c r="G28" s="13">
        <f t="shared" si="2"/>
        <v>22.222222222222221</v>
      </c>
      <c r="H28" s="13">
        <f t="shared" si="3"/>
        <v>22.222222222222221</v>
      </c>
      <c r="I28" s="13">
        <f t="shared" si="4"/>
        <v>0.19852222222222221</v>
      </c>
      <c r="J28" s="13">
        <f t="shared" si="5"/>
        <v>0.19852222222222221</v>
      </c>
      <c r="K28" s="17">
        <v>1</v>
      </c>
      <c r="L28" s="17">
        <v>100</v>
      </c>
      <c r="M28" s="17">
        <v>1</v>
      </c>
      <c r="N28" s="13">
        <f t="shared" si="6"/>
        <v>16.666666666666668</v>
      </c>
      <c r="O28" s="13">
        <f t="shared" si="7"/>
        <v>0.16666666666666669</v>
      </c>
      <c r="P28" s="13">
        <f t="shared" si="8"/>
        <v>0.16666666666666669</v>
      </c>
      <c r="Q28" s="17">
        <v>1</v>
      </c>
      <c r="R28" s="17">
        <v>100</v>
      </c>
      <c r="S28" s="17">
        <v>1</v>
      </c>
      <c r="T28" s="13">
        <f t="shared" si="9"/>
        <v>16.666666666666668</v>
      </c>
      <c r="U28" s="13">
        <f t="shared" si="10"/>
        <v>0.16666666666666669</v>
      </c>
      <c r="V28" s="13">
        <f t="shared" si="11"/>
        <v>0.16666666666666669</v>
      </c>
      <c r="W28" s="17">
        <v>1</v>
      </c>
      <c r="X28" s="17">
        <v>99.241100000000003</v>
      </c>
      <c r="Y28" s="17">
        <v>1</v>
      </c>
      <c r="Z28" s="13">
        <f t="shared" si="12"/>
        <v>22.222222222222221</v>
      </c>
      <c r="AA28" s="13">
        <f t="shared" si="13"/>
        <v>0.22222222222222221</v>
      </c>
      <c r="AB28" s="13">
        <f t="shared" si="14"/>
        <v>0.22222222222222221</v>
      </c>
      <c r="AC28" s="17">
        <v>0</v>
      </c>
      <c r="AD28" s="17">
        <v>0</v>
      </c>
      <c r="AE28" s="17">
        <v>0</v>
      </c>
      <c r="AF28" s="13" t="str">
        <f t="shared" si="15"/>
        <v/>
      </c>
      <c r="AG28" s="13" t="str">
        <f t="shared" si="16"/>
        <v>не применяется</v>
      </c>
      <c r="AH28" s="13" t="str">
        <f t="shared" si="17"/>
        <v/>
      </c>
      <c r="AI28" s="17">
        <v>1</v>
      </c>
      <c r="AJ28" s="17">
        <v>0</v>
      </c>
      <c r="AK28" s="17">
        <v>1</v>
      </c>
      <c r="AL28" s="13">
        <f t="shared" si="18"/>
        <v>11.111111111111111</v>
      </c>
      <c r="AM28" s="13">
        <f t="shared" si="19"/>
        <v>0.1111111111111111</v>
      </c>
      <c r="AN28" s="13">
        <f t="shared" si="20"/>
        <v>0.1111111111111111</v>
      </c>
      <c r="AO28" s="17">
        <v>1</v>
      </c>
      <c r="AP28" s="17">
        <v>88</v>
      </c>
      <c r="AQ28" s="17">
        <v>0</v>
      </c>
      <c r="AR28" s="13">
        <f t="shared" si="21"/>
        <v>11.111111111111111</v>
      </c>
      <c r="AS28" s="13">
        <f t="shared" si="22"/>
        <v>0</v>
      </c>
      <c r="AT28" s="13">
        <f t="shared" si="23"/>
        <v>0</v>
      </c>
      <c r="AU28" s="13">
        <f t="shared" si="24"/>
        <v>2</v>
      </c>
      <c r="AV28" s="13">
        <f t="shared" si="25"/>
        <v>1.5</v>
      </c>
      <c r="AW28" s="13">
        <f t="shared" si="26"/>
        <v>1.5</v>
      </c>
      <c r="AX28" s="13">
        <f t="shared" si="27"/>
        <v>2</v>
      </c>
      <c r="AY28" s="13" t="str">
        <f t="shared" si="28"/>
        <v/>
      </c>
      <c r="AZ28" s="13">
        <f t="shared" si="29"/>
        <v>1</v>
      </c>
      <c r="BA28" s="13">
        <f t="shared" si="30"/>
        <v>1</v>
      </c>
      <c r="BB28" s="13">
        <f t="shared" si="31"/>
        <v>9</v>
      </c>
    </row>
    <row r="29" spans="1:54" ht="25.5" x14ac:dyDescent="0.2">
      <c r="A29" s="1" t="s">
        <v>51</v>
      </c>
      <c r="B29" s="11" t="s">
        <v>30</v>
      </c>
      <c r="C29" s="13">
        <f t="shared" si="0"/>
        <v>0.62250000000000005</v>
      </c>
      <c r="D29" s="13">
        <f t="shared" si="1"/>
        <v>1</v>
      </c>
      <c r="E29" s="17">
        <v>1</v>
      </c>
      <c r="F29" s="17">
        <v>92.625</v>
      </c>
      <c r="G29" s="13">
        <f t="shared" si="2"/>
        <v>22.222222222222221</v>
      </c>
      <c r="H29" s="13">
        <f t="shared" si="3"/>
        <v>22.222222222222221</v>
      </c>
      <c r="I29" s="13">
        <f t="shared" si="4"/>
        <v>0.20583333333333331</v>
      </c>
      <c r="J29" s="13">
        <f t="shared" si="5"/>
        <v>0.20583333333333331</v>
      </c>
      <c r="K29" s="17">
        <v>1</v>
      </c>
      <c r="L29" s="17">
        <v>0</v>
      </c>
      <c r="M29" s="17">
        <v>0</v>
      </c>
      <c r="N29" s="13">
        <f t="shared" si="6"/>
        <v>16.666666666666668</v>
      </c>
      <c r="O29" s="13">
        <f t="shared" si="7"/>
        <v>0</v>
      </c>
      <c r="P29" s="13">
        <f t="shared" si="8"/>
        <v>0</v>
      </c>
      <c r="Q29" s="17">
        <v>1</v>
      </c>
      <c r="R29" s="17">
        <v>0</v>
      </c>
      <c r="S29" s="17">
        <v>0</v>
      </c>
      <c r="T29" s="13">
        <f t="shared" si="9"/>
        <v>16.666666666666668</v>
      </c>
      <c r="U29" s="13">
        <f t="shared" si="10"/>
        <v>0</v>
      </c>
      <c r="V29" s="13">
        <f t="shared" si="11"/>
        <v>0</v>
      </c>
      <c r="W29" s="17">
        <v>1</v>
      </c>
      <c r="X29" s="17">
        <v>100</v>
      </c>
      <c r="Y29" s="17">
        <v>1</v>
      </c>
      <c r="Z29" s="13">
        <f t="shared" si="12"/>
        <v>22.222222222222221</v>
      </c>
      <c r="AA29" s="13">
        <f t="shared" si="13"/>
        <v>0.22222222222222221</v>
      </c>
      <c r="AB29" s="13">
        <f t="shared" si="14"/>
        <v>0.22222222222222221</v>
      </c>
      <c r="AC29" s="17">
        <v>0</v>
      </c>
      <c r="AD29" s="17">
        <v>0</v>
      </c>
      <c r="AE29" s="17">
        <v>0</v>
      </c>
      <c r="AF29" s="13" t="str">
        <f t="shared" si="15"/>
        <v/>
      </c>
      <c r="AG29" s="13" t="str">
        <f t="shared" si="16"/>
        <v>не применяется</v>
      </c>
      <c r="AH29" s="13" t="str">
        <f t="shared" si="17"/>
        <v/>
      </c>
      <c r="AI29" s="17">
        <v>1</v>
      </c>
      <c r="AJ29" s="17">
        <v>0</v>
      </c>
      <c r="AK29" s="17">
        <v>1</v>
      </c>
      <c r="AL29" s="13">
        <f t="shared" si="18"/>
        <v>11.111111111111111</v>
      </c>
      <c r="AM29" s="13">
        <f t="shared" si="19"/>
        <v>0.1111111111111111</v>
      </c>
      <c r="AN29" s="13">
        <f t="shared" si="20"/>
        <v>0.1111111111111111</v>
      </c>
      <c r="AO29" s="17">
        <v>1</v>
      </c>
      <c r="AP29" s="17">
        <v>38</v>
      </c>
      <c r="AQ29" s="17">
        <v>0</v>
      </c>
      <c r="AR29" s="13">
        <f t="shared" si="21"/>
        <v>11.111111111111111</v>
      </c>
      <c r="AS29" s="13">
        <f t="shared" si="22"/>
        <v>0</v>
      </c>
      <c r="AT29" s="13">
        <f t="shared" si="23"/>
        <v>0</v>
      </c>
      <c r="AU29" s="13">
        <f t="shared" si="24"/>
        <v>2</v>
      </c>
      <c r="AV29" s="13">
        <f t="shared" si="25"/>
        <v>1.5</v>
      </c>
      <c r="AW29" s="13">
        <f t="shared" si="26"/>
        <v>1.5</v>
      </c>
      <c r="AX29" s="13">
        <f t="shared" si="27"/>
        <v>2</v>
      </c>
      <c r="AY29" s="13" t="str">
        <f t="shared" si="28"/>
        <v/>
      </c>
      <c r="AZ29" s="13">
        <f t="shared" si="29"/>
        <v>1</v>
      </c>
      <c r="BA29" s="13">
        <f t="shared" si="30"/>
        <v>1</v>
      </c>
      <c r="BB29" s="13">
        <f t="shared" si="31"/>
        <v>9</v>
      </c>
    </row>
    <row r="30" spans="1:54" ht="25.5" x14ac:dyDescent="0.2">
      <c r="A30" s="1" t="s">
        <v>52</v>
      </c>
      <c r="B30" s="11" t="s">
        <v>31</v>
      </c>
      <c r="C30" s="13">
        <f t="shared" si="0"/>
        <v>0.33333333333333331</v>
      </c>
      <c r="D30" s="13">
        <f t="shared" si="1"/>
        <v>1</v>
      </c>
      <c r="E30" s="17">
        <v>1</v>
      </c>
      <c r="F30" s="17">
        <v>0</v>
      </c>
      <c r="G30" s="13">
        <f t="shared" si="2"/>
        <v>22.222222222222221</v>
      </c>
      <c r="H30" s="13">
        <f t="shared" si="3"/>
        <v>22.222222222222221</v>
      </c>
      <c r="I30" s="13">
        <f t="shared" si="4"/>
        <v>0</v>
      </c>
      <c r="J30" s="13">
        <f t="shared" si="5"/>
        <v>0</v>
      </c>
      <c r="K30" s="17">
        <v>1</v>
      </c>
      <c r="L30" s="17">
        <v>0</v>
      </c>
      <c r="M30" s="17">
        <v>0</v>
      </c>
      <c r="N30" s="13">
        <f t="shared" si="6"/>
        <v>16.666666666666668</v>
      </c>
      <c r="O30" s="13">
        <f t="shared" si="7"/>
        <v>0</v>
      </c>
      <c r="P30" s="13">
        <f t="shared" si="8"/>
        <v>0</v>
      </c>
      <c r="Q30" s="17">
        <v>1</v>
      </c>
      <c r="R30" s="17">
        <v>50</v>
      </c>
      <c r="S30" s="17">
        <v>0.5</v>
      </c>
      <c r="T30" s="13">
        <f t="shared" si="9"/>
        <v>16.666666666666668</v>
      </c>
      <c r="U30" s="13">
        <f t="shared" si="10"/>
        <v>8.3333333333333343E-2</v>
      </c>
      <c r="V30" s="13">
        <f t="shared" si="11"/>
        <v>8.3333333333333343E-2</v>
      </c>
      <c r="W30" s="17">
        <v>1</v>
      </c>
      <c r="X30" s="17">
        <v>99.746200000000002</v>
      </c>
      <c r="Y30" s="17">
        <v>1</v>
      </c>
      <c r="Z30" s="13">
        <f t="shared" si="12"/>
        <v>22.222222222222221</v>
      </c>
      <c r="AA30" s="13">
        <f t="shared" si="13"/>
        <v>0.22222222222222221</v>
      </c>
      <c r="AB30" s="13">
        <f t="shared" si="14"/>
        <v>0.22222222222222221</v>
      </c>
      <c r="AC30" s="17">
        <v>0</v>
      </c>
      <c r="AD30" s="17">
        <v>0</v>
      </c>
      <c r="AE30" s="17">
        <v>0</v>
      </c>
      <c r="AF30" s="13" t="str">
        <f t="shared" si="15"/>
        <v/>
      </c>
      <c r="AG30" s="13" t="str">
        <f t="shared" si="16"/>
        <v>не применяется</v>
      </c>
      <c r="AH30" s="13" t="str">
        <f t="shared" si="17"/>
        <v/>
      </c>
      <c r="AI30" s="17">
        <v>1</v>
      </c>
      <c r="AJ30" s="17">
        <v>0</v>
      </c>
      <c r="AK30" s="17">
        <v>1</v>
      </c>
      <c r="AL30" s="13">
        <f t="shared" si="18"/>
        <v>11.111111111111111</v>
      </c>
      <c r="AM30" s="13">
        <f t="shared" si="19"/>
        <v>0.1111111111111111</v>
      </c>
      <c r="AN30" s="13">
        <f t="shared" si="20"/>
        <v>0.1111111111111111</v>
      </c>
      <c r="AO30" s="17">
        <v>1</v>
      </c>
      <c r="AP30" s="17">
        <v>40</v>
      </c>
      <c r="AQ30" s="17">
        <v>0</v>
      </c>
      <c r="AR30" s="13">
        <f t="shared" si="21"/>
        <v>11.111111111111111</v>
      </c>
      <c r="AS30" s="13">
        <f t="shared" si="22"/>
        <v>0</v>
      </c>
      <c r="AT30" s="13">
        <f t="shared" si="23"/>
        <v>0</v>
      </c>
      <c r="AU30" s="13">
        <f t="shared" si="24"/>
        <v>2</v>
      </c>
      <c r="AV30" s="13">
        <f t="shared" si="25"/>
        <v>1.5</v>
      </c>
      <c r="AW30" s="13">
        <f t="shared" si="26"/>
        <v>1.5</v>
      </c>
      <c r="AX30" s="13">
        <f t="shared" si="27"/>
        <v>2</v>
      </c>
      <c r="AY30" s="13" t="str">
        <f t="shared" si="28"/>
        <v/>
      </c>
      <c r="AZ30" s="13">
        <f t="shared" si="29"/>
        <v>1</v>
      </c>
      <c r="BA30" s="13">
        <f t="shared" si="30"/>
        <v>1</v>
      </c>
      <c r="BB30" s="13">
        <f t="shared" si="31"/>
        <v>9</v>
      </c>
    </row>
    <row r="31" spans="1:54" ht="38.25" x14ac:dyDescent="0.2">
      <c r="A31" s="1" t="s">
        <v>53</v>
      </c>
      <c r="B31" s="11" t="s">
        <v>32</v>
      </c>
      <c r="C31" s="13">
        <f t="shared" si="0"/>
        <v>0.33333333333333331</v>
      </c>
      <c r="D31" s="13">
        <f t="shared" si="1"/>
        <v>1</v>
      </c>
      <c r="E31" s="17">
        <v>1</v>
      </c>
      <c r="F31" s="17">
        <v>0</v>
      </c>
      <c r="G31" s="13">
        <f t="shared" si="2"/>
        <v>22.222222222222221</v>
      </c>
      <c r="H31" s="13">
        <f t="shared" si="3"/>
        <v>22.222222222222221</v>
      </c>
      <c r="I31" s="13">
        <f t="shared" si="4"/>
        <v>0</v>
      </c>
      <c r="J31" s="13">
        <f t="shared" si="5"/>
        <v>0</v>
      </c>
      <c r="K31" s="17">
        <v>1</v>
      </c>
      <c r="L31" s="17">
        <v>0</v>
      </c>
      <c r="M31" s="17">
        <v>0</v>
      </c>
      <c r="N31" s="13">
        <f t="shared" si="6"/>
        <v>16.666666666666668</v>
      </c>
      <c r="O31" s="13">
        <f t="shared" si="7"/>
        <v>0</v>
      </c>
      <c r="P31" s="13">
        <f t="shared" si="8"/>
        <v>0</v>
      </c>
      <c r="Q31" s="17">
        <v>1</v>
      </c>
      <c r="R31" s="17">
        <v>0</v>
      </c>
      <c r="S31" s="17">
        <v>0</v>
      </c>
      <c r="T31" s="13">
        <f t="shared" si="9"/>
        <v>16.666666666666668</v>
      </c>
      <c r="U31" s="13">
        <f t="shared" si="10"/>
        <v>0</v>
      </c>
      <c r="V31" s="13">
        <f t="shared" si="11"/>
        <v>0</v>
      </c>
      <c r="W31" s="17">
        <v>1</v>
      </c>
      <c r="X31" s="17">
        <v>100</v>
      </c>
      <c r="Y31" s="17">
        <v>1</v>
      </c>
      <c r="Z31" s="13">
        <f t="shared" si="12"/>
        <v>22.222222222222221</v>
      </c>
      <c r="AA31" s="13">
        <f t="shared" si="13"/>
        <v>0.22222222222222221</v>
      </c>
      <c r="AB31" s="13">
        <f t="shared" si="14"/>
        <v>0.22222222222222221</v>
      </c>
      <c r="AC31" s="17">
        <v>0</v>
      </c>
      <c r="AD31" s="17">
        <v>0</v>
      </c>
      <c r="AE31" s="17">
        <v>0</v>
      </c>
      <c r="AF31" s="13" t="str">
        <f t="shared" si="15"/>
        <v/>
      </c>
      <c r="AG31" s="13" t="str">
        <f t="shared" si="16"/>
        <v>не применяется</v>
      </c>
      <c r="AH31" s="13" t="str">
        <f t="shared" si="17"/>
        <v/>
      </c>
      <c r="AI31" s="17">
        <v>1</v>
      </c>
      <c r="AJ31" s="17">
        <v>0</v>
      </c>
      <c r="AK31" s="17">
        <v>1</v>
      </c>
      <c r="AL31" s="13">
        <f t="shared" si="18"/>
        <v>11.111111111111111</v>
      </c>
      <c r="AM31" s="13">
        <f t="shared" si="19"/>
        <v>0.1111111111111111</v>
      </c>
      <c r="AN31" s="13">
        <f t="shared" si="20"/>
        <v>0.1111111111111111</v>
      </c>
      <c r="AO31" s="17">
        <v>1</v>
      </c>
      <c r="AP31" s="17">
        <v>38</v>
      </c>
      <c r="AQ31" s="17">
        <v>0</v>
      </c>
      <c r="AR31" s="13">
        <f t="shared" si="21"/>
        <v>11.111111111111111</v>
      </c>
      <c r="AS31" s="13">
        <f t="shared" si="22"/>
        <v>0</v>
      </c>
      <c r="AT31" s="13">
        <f t="shared" si="23"/>
        <v>0</v>
      </c>
      <c r="AU31" s="13">
        <f t="shared" si="24"/>
        <v>2</v>
      </c>
      <c r="AV31" s="13">
        <f t="shared" si="25"/>
        <v>1.5</v>
      </c>
      <c r="AW31" s="13">
        <f t="shared" si="26"/>
        <v>1.5</v>
      </c>
      <c r="AX31" s="13">
        <f t="shared" si="27"/>
        <v>2</v>
      </c>
      <c r="AY31" s="13" t="str">
        <f t="shared" si="28"/>
        <v/>
      </c>
      <c r="AZ31" s="13">
        <f t="shared" si="29"/>
        <v>1</v>
      </c>
      <c r="BA31" s="13">
        <f t="shared" si="30"/>
        <v>1</v>
      </c>
      <c r="BB31" s="13">
        <f t="shared" si="31"/>
        <v>9</v>
      </c>
    </row>
    <row r="32" spans="1:54" ht="25.5" x14ac:dyDescent="0.2">
      <c r="A32" s="1" t="s">
        <v>54</v>
      </c>
      <c r="B32" s="11" t="s">
        <v>33</v>
      </c>
      <c r="C32" s="13">
        <f t="shared" si="0"/>
        <v>0.31224444444444444</v>
      </c>
      <c r="D32" s="13">
        <f t="shared" si="1"/>
        <v>1</v>
      </c>
      <c r="E32" s="17">
        <v>1</v>
      </c>
      <c r="F32" s="17">
        <v>90.51</v>
      </c>
      <c r="G32" s="13">
        <f t="shared" si="2"/>
        <v>22.222222222222221</v>
      </c>
      <c r="H32" s="13">
        <f t="shared" si="3"/>
        <v>22.222222222222221</v>
      </c>
      <c r="I32" s="13">
        <f t="shared" si="4"/>
        <v>0.20113333333333333</v>
      </c>
      <c r="J32" s="13">
        <f t="shared" si="5"/>
        <v>0.20113333333333333</v>
      </c>
      <c r="K32" s="17">
        <v>1</v>
      </c>
      <c r="L32" s="17">
        <v>0</v>
      </c>
      <c r="M32" s="17">
        <v>0</v>
      </c>
      <c r="N32" s="13">
        <f t="shared" si="6"/>
        <v>16.666666666666668</v>
      </c>
      <c r="O32" s="13">
        <f t="shared" si="7"/>
        <v>0</v>
      </c>
      <c r="P32" s="13">
        <f t="shared" si="8"/>
        <v>0</v>
      </c>
      <c r="Q32" s="17">
        <v>1</v>
      </c>
      <c r="R32" s="17">
        <v>0</v>
      </c>
      <c r="S32" s="17">
        <v>0</v>
      </c>
      <c r="T32" s="13">
        <f t="shared" si="9"/>
        <v>16.666666666666668</v>
      </c>
      <c r="U32" s="13">
        <f t="shared" si="10"/>
        <v>0</v>
      </c>
      <c r="V32" s="13">
        <f t="shared" si="11"/>
        <v>0</v>
      </c>
      <c r="W32" s="17">
        <v>1</v>
      </c>
      <c r="X32" s="17">
        <v>28.936399999999999</v>
      </c>
      <c r="Y32" s="17">
        <v>0</v>
      </c>
      <c r="Z32" s="13">
        <f t="shared" si="12"/>
        <v>22.222222222222221</v>
      </c>
      <c r="AA32" s="13">
        <f t="shared" si="13"/>
        <v>0</v>
      </c>
      <c r="AB32" s="13">
        <f t="shared" si="14"/>
        <v>0</v>
      </c>
      <c r="AC32" s="17">
        <v>0</v>
      </c>
      <c r="AD32" s="17">
        <v>0</v>
      </c>
      <c r="AE32" s="17">
        <v>0</v>
      </c>
      <c r="AF32" s="13" t="str">
        <f t="shared" si="15"/>
        <v/>
      </c>
      <c r="AG32" s="13" t="str">
        <f t="shared" si="16"/>
        <v>не применяется</v>
      </c>
      <c r="AH32" s="13" t="str">
        <f t="shared" si="17"/>
        <v/>
      </c>
      <c r="AI32" s="17">
        <v>1</v>
      </c>
      <c r="AJ32" s="17">
        <v>0</v>
      </c>
      <c r="AK32" s="17">
        <v>1</v>
      </c>
      <c r="AL32" s="13">
        <f t="shared" si="18"/>
        <v>11.111111111111111</v>
      </c>
      <c r="AM32" s="13">
        <f t="shared" si="19"/>
        <v>0.1111111111111111</v>
      </c>
      <c r="AN32" s="13">
        <f t="shared" si="20"/>
        <v>0.1111111111111111</v>
      </c>
      <c r="AO32" s="17">
        <v>1</v>
      </c>
      <c r="AP32" s="17">
        <v>21</v>
      </c>
      <c r="AQ32" s="17">
        <v>0</v>
      </c>
      <c r="AR32" s="13">
        <f t="shared" si="21"/>
        <v>11.111111111111111</v>
      </c>
      <c r="AS32" s="13">
        <f t="shared" si="22"/>
        <v>0</v>
      </c>
      <c r="AT32" s="13">
        <f t="shared" si="23"/>
        <v>0</v>
      </c>
      <c r="AU32" s="13">
        <f t="shared" si="24"/>
        <v>2</v>
      </c>
      <c r="AV32" s="13">
        <f t="shared" si="25"/>
        <v>1.5</v>
      </c>
      <c r="AW32" s="13">
        <f t="shared" si="26"/>
        <v>1.5</v>
      </c>
      <c r="AX32" s="13">
        <f t="shared" si="27"/>
        <v>2</v>
      </c>
      <c r="AY32" s="13" t="str">
        <f t="shared" si="28"/>
        <v/>
      </c>
      <c r="AZ32" s="13">
        <f t="shared" si="29"/>
        <v>1</v>
      </c>
      <c r="BA32" s="13">
        <f t="shared" si="30"/>
        <v>1</v>
      </c>
      <c r="BB32" s="13">
        <f t="shared" si="31"/>
        <v>9</v>
      </c>
    </row>
    <row r="33" spans="1:54" ht="25.5" x14ac:dyDescent="0.2">
      <c r="A33" s="1" t="s">
        <v>55</v>
      </c>
      <c r="B33" s="11" t="s">
        <v>34</v>
      </c>
      <c r="C33" s="13">
        <f t="shared" si="0"/>
        <v>0.44927777777777778</v>
      </c>
      <c r="D33" s="13">
        <f t="shared" si="1"/>
        <v>1</v>
      </c>
      <c r="E33" s="17">
        <v>1</v>
      </c>
      <c r="F33" s="17">
        <v>77.174999999999997</v>
      </c>
      <c r="G33" s="13">
        <f t="shared" si="2"/>
        <v>22.222222222222221</v>
      </c>
      <c r="H33" s="13">
        <f t="shared" si="3"/>
        <v>22.222222222222221</v>
      </c>
      <c r="I33" s="13">
        <f t="shared" si="4"/>
        <v>0.17149999999999999</v>
      </c>
      <c r="J33" s="13">
        <f t="shared" si="5"/>
        <v>0.17149999999999999</v>
      </c>
      <c r="K33" s="17">
        <v>1</v>
      </c>
      <c r="L33" s="17">
        <v>100</v>
      </c>
      <c r="M33" s="17">
        <v>1</v>
      </c>
      <c r="N33" s="13">
        <f t="shared" si="6"/>
        <v>16.666666666666668</v>
      </c>
      <c r="O33" s="13">
        <f t="shared" si="7"/>
        <v>0.16666666666666669</v>
      </c>
      <c r="P33" s="13">
        <f t="shared" si="8"/>
        <v>0.16666666666666669</v>
      </c>
      <c r="Q33" s="17">
        <v>1</v>
      </c>
      <c r="R33" s="17">
        <v>0</v>
      </c>
      <c r="S33" s="17">
        <v>0</v>
      </c>
      <c r="T33" s="13">
        <f t="shared" si="9"/>
        <v>16.666666666666668</v>
      </c>
      <c r="U33" s="13">
        <f t="shared" si="10"/>
        <v>0</v>
      </c>
      <c r="V33" s="13">
        <f t="shared" si="11"/>
        <v>0</v>
      </c>
      <c r="W33" s="17">
        <v>1</v>
      </c>
      <c r="X33" s="17">
        <v>29.729399999999998</v>
      </c>
      <c r="Y33" s="17">
        <v>0</v>
      </c>
      <c r="Z33" s="13">
        <f t="shared" si="12"/>
        <v>22.222222222222221</v>
      </c>
      <c r="AA33" s="13">
        <f t="shared" si="13"/>
        <v>0</v>
      </c>
      <c r="AB33" s="13">
        <f t="shared" si="14"/>
        <v>0</v>
      </c>
      <c r="AC33" s="17">
        <v>0</v>
      </c>
      <c r="AD33" s="17">
        <v>0</v>
      </c>
      <c r="AE33" s="17">
        <v>0</v>
      </c>
      <c r="AF33" s="13" t="str">
        <f t="shared" si="15"/>
        <v/>
      </c>
      <c r="AG33" s="13" t="str">
        <f t="shared" si="16"/>
        <v>не применяется</v>
      </c>
      <c r="AH33" s="13" t="str">
        <f t="shared" si="17"/>
        <v/>
      </c>
      <c r="AI33" s="17">
        <v>1</v>
      </c>
      <c r="AJ33" s="17">
        <v>0</v>
      </c>
      <c r="AK33" s="17">
        <v>1</v>
      </c>
      <c r="AL33" s="13">
        <f t="shared" si="18"/>
        <v>11.111111111111111</v>
      </c>
      <c r="AM33" s="13">
        <f t="shared" si="19"/>
        <v>0.1111111111111111</v>
      </c>
      <c r="AN33" s="13">
        <f t="shared" si="20"/>
        <v>0.1111111111111111</v>
      </c>
      <c r="AO33" s="17">
        <v>1</v>
      </c>
      <c r="AP33" s="17">
        <v>31</v>
      </c>
      <c r="AQ33" s="17">
        <v>0</v>
      </c>
      <c r="AR33" s="13">
        <f t="shared" si="21"/>
        <v>11.111111111111111</v>
      </c>
      <c r="AS33" s="13">
        <f t="shared" si="22"/>
        <v>0</v>
      </c>
      <c r="AT33" s="13">
        <f t="shared" si="23"/>
        <v>0</v>
      </c>
      <c r="AU33" s="13">
        <f t="shared" si="24"/>
        <v>2</v>
      </c>
      <c r="AV33" s="13">
        <f t="shared" si="25"/>
        <v>1.5</v>
      </c>
      <c r="AW33" s="13">
        <f t="shared" si="26"/>
        <v>1.5</v>
      </c>
      <c r="AX33" s="13">
        <f t="shared" si="27"/>
        <v>2</v>
      </c>
      <c r="AY33" s="13" t="str">
        <f t="shared" si="28"/>
        <v/>
      </c>
      <c r="AZ33" s="13">
        <f t="shared" si="29"/>
        <v>1</v>
      </c>
      <c r="BA33" s="13">
        <f t="shared" si="30"/>
        <v>1</v>
      </c>
      <c r="BB33" s="13">
        <f t="shared" si="31"/>
        <v>9</v>
      </c>
    </row>
    <row r="34" spans="1:54" ht="25.5" x14ac:dyDescent="0.2">
      <c r="A34" s="1" t="s">
        <v>56</v>
      </c>
      <c r="B34" s="11" t="s">
        <v>35</v>
      </c>
      <c r="C34" s="13">
        <f t="shared" si="0"/>
        <v>0.27777777777777779</v>
      </c>
      <c r="D34" s="13">
        <f t="shared" si="1"/>
        <v>1</v>
      </c>
      <c r="E34" s="17">
        <v>1</v>
      </c>
      <c r="F34" s="17">
        <v>0</v>
      </c>
      <c r="G34" s="13">
        <f t="shared" si="2"/>
        <v>22.222222222222221</v>
      </c>
      <c r="H34" s="13">
        <f t="shared" si="3"/>
        <v>22.222222222222221</v>
      </c>
      <c r="I34" s="13">
        <f t="shared" si="4"/>
        <v>0</v>
      </c>
      <c r="J34" s="13">
        <f t="shared" si="5"/>
        <v>0</v>
      </c>
      <c r="K34" s="17">
        <v>1</v>
      </c>
      <c r="L34" s="17">
        <v>0</v>
      </c>
      <c r="M34" s="17">
        <v>0</v>
      </c>
      <c r="N34" s="13">
        <f t="shared" si="6"/>
        <v>16.666666666666668</v>
      </c>
      <c r="O34" s="13">
        <f t="shared" si="7"/>
        <v>0</v>
      </c>
      <c r="P34" s="13">
        <f t="shared" si="8"/>
        <v>0</v>
      </c>
      <c r="Q34" s="17">
        <v>1</v>
      </c>
      <c r="R34" s="17">
        <v>0</v>
      </c>
      <c r="S34" s="17">
        <v>0</v>
      </c>
      <c r="T34" s="13">
        <f t="shared" si="9"/>
        <v>16.666666666666668</v>
      </c>
      <c r="U34" s="13">
        <f t="shared" si="10"/>
        <v>0</v>
      </c>
      <c r="V34" s="13">
        <f t="shared" si="11"/>
        <v>0</v>
      </c>
      <c r="W34" s="17">
        <v>1</v>
      </c>
      <c r="X34" s="17">
        <v>27.825399999999998</v>
      </c>
      <c r="Y34" s="17">
        <v>0</v>
      </c>
      <c r="Z34" s="13">
        <f t="shared" si="12"/>
        <v>22.222222222222221</v>
      </c>
      <c r="AA34" s="13">
        <f t="shared" si="13"/>
        <v>0</v>
      </c>
      <c r="AB34" s="13">
        <f t="shared" si="14"/>
        <v>0</v>
      </c>
      <c r="AC34" s="17">
        <v>0</v>
      </c>
      <c r="AD34" s="17">
        <v>0</v>
      </c>
      <c r="AE34" s="17">
        <v>0</v>
      </c>
      <c r="AF34" s="13" t="str">
        <f t="shared" si="15"/>
        <v/>
      </c>
      <c r="AG34" s="13" t="str">
        <f t="shared" si="16"/>
        <v>не применяется</v>
      </c>
      <c r="AH34" s="13" t="str">
        <f t="shared" si="17"/>
        <v/>
      </c>
      <c r="AI34" s="17">
        <v>1</v>
      </c>
      <c r="AJ34" s="17">
        <v>0</v>
      </c>
      <c r="AK34" s="17">
        <v>1</v>
      </c>
      <c r="AL34" s="13">
        <f t="shared" si="18"/>
        <v>11.111111111111111</v>
      </c>
      <c r="AM34" s="13">
        <f t="shared" si="19"/>
        <v>0.1111111111111111</v>
      </c>
      <c r="AN34" s="13">
        <f t="shared" si="20"/>
        <v>0.1111111111111111</v>
      </c>
      <c r="AO34" s="17">
        <v>1</v>
      </c>
      <c r="AP34" s="17">
        <v>17</v>
      </c>
      <c r="AQ34" s="17">
        <v>0</v>
      </c>
      <c r="AR34" s="13">
        <f t="shared" si="21"/>
        <v>11.111111111111111</v>
      </c>
      <c r="AS34" s="13">
        <f t="shared" si="22"/>
        <v>0</v>
      </c>
      <c r="AT34" s="13">
        <f t="shared" si="23"/>
        <v>0</v>
      </c>
      <c r="AU34" s="13">
        <f t="shared" si="24"/>
        <v>2</v>
      </c>
      <c r="AV34" s="13">
        <f t="shared" si="25"/>
        <v>1.5</v>
      </c>
      <c r="AW34" s="13">
        <f t="shared" si="26"/>
        <v>1.5</v>
      </c>
      <c r="AX34" s="13">
        <f t="shared" si="27"/>
        <v>2</v>
      </c>
      <c r="AY34" s="13" t="str">
        <f t="shared" si="28"/>
        <v/>
      </c>
      <c r="AZ34" s="13">
        <f t="shared" si="29"/>
        <v>1</v>
      </c>
      <c r="BA34" s="13">
        <f t="shared" si="30"/>
        <v>1</v>
      </c>
      <c r="BB34" s="13">
        <f t="shared" si="31"/>
        <v>9</v>
      </c>
    </row>
    <row r="35" spans="1:54" ht="25.5" x14ac:dyDescent="0.2">
      <c r="A35" s="1" t="s">
        <v>57</v>
      </c>
      <c r="B35" s="11" t="s">
        <v>36</v>
      </c>
      <c r="C35" s="13">
        <f t="shared" si="0"/>
        <v>0.27777777777777779</v>
      </c>
      <c r="D35" s="13">
        <f t="shared" si="1"/>
        <v>1</v>
      </c>
      <c r="E35" s="17">
        <v>1</v>
      </c>
      <c r="F35" s="17">
        <v>0</v>
      </c>
      <c r="G35" s="13">
        <f t="shared" si="2"/>
        <v>22.222222222222221</v>
      </c>
      <c r="H35" s="13">
        <f t="shared" si="3"/>
        <v>22.222222222222221</v>
      </c>
      <c r="I35" s="13">
        <f t="shared" si="4"/>
        <v>0</v>
      </c>
      <c r="J35" s="13">
        <f t="shared" si="5"/>
        <v>0</v>
      </c>
      <c r="K35" s="17">
        <v>1</v>
      </c>
      <c r="L35" s="17">
        <v>100</v>
      </c>
      <c r="M35" s="17">
        <v>1</v>
      </c>
      <c r="N35" s="13">
        <f t="shared" si="6"/>
        <v>16.666666666666668</v>
      </c>
      <c r="O35" s="13">
        <f t="shared" si="7"/>
        <v>0.16666666666666669</v>
      </c>
      <c r="P35" s="13">
        <f t="shared" si="8"/>
        <v>0.16666666666666669</v>
      </c>
      <c r="Q35" s="17">
        <v>1</v>
      </c>
      <c r="R35" s="17">
        <v>100</v>
      </c>
      <c r="S35" s="17">
        <v>1</v>
      </c>
      <c r="T35" s="13">
        <f t="shared" si="9"/>
        <v>16.666666666666668</v>
      </c>
      <c r="U35" s="13">
        <f t="shared" si="10"/>
        <v>0.16666666666666669</v>
      </c>
      <c r="V35" s="13">
        <f t="shared" si="11"/>
        <v>0.16666666666666669</v>
      </c>
      <c r="W35" s="17">
        <v>1</v>
      </c>
      <c r="X35" s="17">
        <v>34.860100000000003</v>
      </c>
      <c r="Y35" s="17">
        <v>0</v>
      </c>
      <c r="Z35" s="13">
        <f t="shared" si="12"/>
        <v>22.222222222222221</v>
      </c>
      <c r="AA35" s="13">
        <f t="shared" si="13"/>
        <v>0</v>
      </c>
      <c r="AB35" s="13">
        <f t="shared" si="14"/>
        <v>0</v>
      </c>
      <c r="AC35" s="17">
        <v>0</v>
      </c>
      <c r="AD35" s="17">
        <v>0</v>
      </c>
      <c r="AE35" s="17">
        <v>0</v>
      </c>
      <c r="AF35" s="13" t="str">
        <f t="shared" si="15"/>
        <v/>
      </c>
      <c r="AG35" s="13" t="str">
        <f t="shared" si="16"/>
        <v>не применяется</v>
      </c>
      <c r="AH35" s="13" t="str">
        <f t="shared" si="17"/>
        <v/>
      </c>
      <c r="AI35" s="17">
        <v>1</v>
      </c>
      <c r="AJ35" s="17">
        <v>0</v>
      </c>
      <c r="AK35" s="17">
        <v>1</v>
      </c>
      <c r="AL35" s="13">
        <f t="shared" si="18"/>
        <v>11.111111111111111</v>
      </c>
      <c r="AM35" s="13">
        <f t="shared" si="19"/>
        <v>0.1111111111111111</v>
      </c>
      <c r="AN35" s="13">
        <f t="shared" si="20"/>
        <v>0.1111111111111111</v>
      </c>
      <c r="AO35" s="17">
        <v>1</v>
      </c>
      <c r="AP35" s="17">
        <v>23</v>
      </c>
      <c r="AQ35" s="17">
        <v>0</v>
      </c>
      <c r="AR35" s="13">
        <f t="shared" si="21"/>
        <v>11.111111111111111</v>
      </c>
      <c r="AS35" s="13">
        <f t="shared" si="22"/>
        <v>0</v>
      </c>
      <c r="AT35" s="13">
        <f t="shared" si="23"/>
        <v>0</v>
      </c>
      <c r="AU35" s="13">
        <f t="shared" si="24"/>
        <v>2</v>
      </c>
      <c r="AV35" s="13">
        <f t="shared" si="25"/>
        <v>1.5</v>
      </c>
      <c r="AW35" s="13">
        <f t="shared" si="26"/>
        <v>1.5</v>
      </c>
      <c r="AX35" s="13">
        <f t="shared" si="27"/>
        <v>2</v>
      </c>
      <c r="AY35" s="13" t="str">
        <f t="shared" si="28"/>
        <v/>
      </c>
      <c r="AZ35" s="13">
        <f t="shared" si="29"/>
        <v>1</v>
      </c>
      <c r="BA35" s="13">
        <f t="shared" si="30"/>
        <v>1</v>
      </c>
      <c r="BB35" s="13">
        <f t="shared" si="31"/>
        <v>9</v>
      </c>
    </row>
    <row r="36" spans="1:54" ht="38.25" x14ac:dyDescent="0.2">
      <c r="A36" s="1" t="s">
        <v>58</v>
      </c>
      <c r="B36" s="11" t="s">
        <v>37</v>
      </c>
      <c r="C36" s="13">
        <f t="shared" si="0"/>
        <v>0.5</v>
      </c>
      <c r="D36" s="13">
        <f t="shared" si="1"/>
        <v>1</v>
      </c>
      <c r="E36" s="17">
        <v>1</v>
      </c>
      <c r="F36" s="17">
        <v>0</v>
      </c>
      <c r="G36" s="13">
        <f t="shared" si="2"/>
        <v>22.222222222222221</v>
      </c>
      <c r="H36" s="13">
        <f t="shared" si="3"/>
        <v>22.222222222222221</v>
      </c>
      <c r="I36" s="13">
        <f t="shared" si="4"/>
        <v>0</v>
      </c>
      <c r="J36" s="13">
        <f t="shared" si="5"/>
        <v>0</v>
      </c>
      <c r="K36" s="17">
        <v>1</v>
      </c>
      <c r="L36" s="17">
        <v>100</v>
      </c>
      <c r="M36" s="17">
        <v>1</v>
      </c>
      <c r="N36" s="13">
        <f t="shared" si="6"/>
        <v>16.666666666666668</v>
      </c>
      <c r="O36" s="13">
        <f t="shared" si="7"/>
        <v>0.16666666666666669</v>
      </c>
      <c r="P36" s="13">
        <f t="shared" si="8"/>
        <v>0.16666666666666669</v>
      </c>
      <c r="Q36" s="17">
        <v>1</v>
      </c>
      <c r="R36" s="17">
        <v>0</v>
      </c>
      <c r="S36" s="17">
        <v>0</v>
      </c>
      <c r="T36" s="13">
        <f t="shared" si="9"/>
        <v>16.666666666666668</v>
      </c>
      <c r="U36" s="13">
        <f t="shared" si="10"/>
        <v>0</v>
      </c>
      <c r="V36" s="13">
        <f t="shared" si="11"/>
        <v>0</v>
      </c>
      <c r="W36" s="17">
        <v>1</v>
      </c>
      <c r="X36" s="17">
        <v>100</v>
      </c>
      <c r="Y36" s="17">
        <v>1</v>
      </c>
      <c r="Z36" s="13">
        <f t="shared" si="12"/>
        <v>22.222222222222221</v>
      </c>
      <c r="AA36" s="13">
        <f t="shared" si="13"/>
        <v>0.22222222222222221</v>
      </c>
      <c r="AB36" s="13">
        <f t="shared" si="14"/>
        <v>0.22222222222222221</v>
      </c>
      <c r="AC36" s="17">
        <v>0</v>
      </c>
      <c r="AD36" s="17">
        <v>0</v>
      </c>
      <c r="AE36" s="17">
        <v>0</v>
      </c>
      <c r="AF36" s="13" t="str">
        <f t="shared" si="15"/>
        <v/>
      </c>
      <c r="AG36" s="13" t="str">
        <f t="shared" si="16"/>
        <v>не применяется</v>
      </c>
      <c r="AH36" s="13" t="str">
        <f t="shared" si="17"/>
        <v/>
      </c>
      <c r="AI36" s="17">
        <v>1</v>
      </c>
      <c r="AJ36" s="17">
        <v>0</v>
      </c>
      <c r="AK36" s="17">
        <v>1</v>
      </c>
      <c r="AL36" s="13">
        <f t="shared" si="18"/>
        <v>11.111111111111111</v>
      </c>
      <c r="AM36" s="13">
        <f t="shared" si="19"/>
        <v>0.1111111111111111</v>
      </c>
      <c r="AN36" s="13">
        <f t="shared" si="20"/>
        <v>0.1111111111111111</v>
      </c>
      <c r="AO36" s="17">
        <v>1</v>
      </c>
      <c r="AP36" s="17">
        <v>26</v>
      </c>
      <c r="AQ36" s="17">
        <v>0</v>
      </c>
      <c r="AR36" s="13">
        <f t="shared" si="21"/>
        <v>11.111111111111111</v>
      </c>
      <c r="AS36" s="13">
        <f t="shared" si="22"/>
        <v>0</v>
      </c>
      <c r="AT36" s="13">
        <f t="shared" si="23"/>
        <v>0</v>
      </c>
      <c r="AU36" s="13">
        <f t="shared" si="24"/>
        <v>2</v>
      </c>
      <c r="AV36" s="13">
        <f t="shared" si="25"/>
        <v>1.5</v>
      </c>
      <c r="AW36" s="13">
        <f t="shared" si="26"/>
        <v>1.5</v>
      </c>
      <c r="AX36" s="13">
        <f t="shared" si="27"/>
        <v>2</v>
      </c>
      <c r="AY36" s="13" t="str">
        <f t="shared" si="28"/>
        <v/>
      </c>
      <c r="AZ36" s="13">
        <f t="shared" si="29"/>
        <v>1</v>
      </c>
      <c r="BA36" s="13">
        <f t="shared" si="30"/>
        <v>1</v>
      </c>
      <c r="BB36" s="13">
        <f t="shared" si="31"/>
        <v>9</v>
      </c>
    </row>
    <row r="37" spans="1:54" ht="25.5" x14ac:dyDescent="0.2">
      <c r="A37" s="1" t="s">
        <v>59</v>
      </c>
      <c r="B37" s="11" t="s">
        <v>38</v>
      </c>
      <c r="C37" s="13">
        <f t="shared" si="0"/>
        <v>0.61031111111111103</v>
      </c>
      <c r="D37" s="13">
        <f t="shared" si="1"/>
        <v>1</v>
      </c>
      <c r="E37" s="17">
        <v>1</v>
      </c>
      <c r="F37" s="17">
        <v>87.14</v>
      </c>
      <c r="G37" s="13">
        <f t="shared" si="2"/>
        <v>22.222222222222221</v>
      </c>
      <c r="H37" s="13">
        <f t="shared" si="3"/>
        <v>22.222222222222221</v>
      </c>
      <c r="I37" s="13">
        <f t="shared" si="4"/>
        <v>0.19364444444444445</v>
      </c>
      <c r="J37" s="13">
        <f t="shared" si="5"/>
        <v>0.19364444444444445</v>
      </c>
      <c r="K37" s="17">
        <v>1</v>
      </c>
      <c r="L37" s="17">
        <v>0</v>
      </c>
      <c r="M37" s="17">
        <v>0</v>
      </c>
      <c r="N37" s="13">
        <f t="shared" si="6"/>
        <v>16.666666666666668</v>
      </c>
      <c r="O37" s="13">
        <f t="shared" si="7"/>
        <v>0</v>
      </c>
      <c r="P37" s="13">
        <f t="shared" si="8"/>
        <v>0</v>
      </c>
      <c r="Q37" s="17">
        <v>1</v>
      </c>
      <c r="R37" s="17">
        <v>0</v>
      </c>
      <c r="S37" s="17">
        <v>0</v>
      </c>
      <c r="T37" s="13">
        <f t="shared" si="9"/>
        <v>16.666666666666668</v>
      </c>
      <c r="U37" s="13">
        <f t="shared" si="10"/>
        <v>0</v>
      </c>
      <c r="V37" s="13">
        <f t="shared" si="11"/>
        <v>0</v>
      </c>
      <c r="W37" s="17">
        <v>1</v>
      </c>
      <c r="X37" s="17">
        <v>99.829300000000003</v>
      </c>
      <c r="Y37" s="17">
        <v>1</v>
      </c>
      <c r="Z37" s="13">
        <f t="shared" si="12"/>
        <v>22.222222222222221</v>
      </c>
      <c r="AA37" s="13">
        <f t="shared" si="13"/>
        <v>0.22222222222222221</v>
      </c>
      <c r="AB37" s="13">
        <f t="shared" si="14"/>
        <v>0.22222222222222221</v>
      </c>
      <c r="AC37" s="17">
        <v>0</v>
      </c>
      <c r="AD37" s="17">
        <v>0</v>
      </c>
      <c r="AE37" s="17">
        <v>0</v>
      </c>
      <c r="AF37" s="13" t="str">
        <f t="shared" si="15"/>
        <v/>
      </c>
      <c r="AG37" s="13" t="str">
        <f t="shared" si="16"/>
        <v>не применяется</v>
      </c>
      <c r="AH37" s="13" t="str">
        <f t="shared" si="17"/>
        <v/>
      </c>
      <c r="AI37" s="17">
        <v>1</v>
      </c>
      <c r="AJ37" s="17">
        <v>0</v>
      </c>
      <c r="AK37" s="17">
        <v>1</v>
      </c>
      <c r="AL37" s="13">
        <f t="shared" si="18"/>
        <v>11.111111111111111</v>
      </c>
      <c r="AM37" s="13">
        <f t="shared" si="19"/>
        <v>0.1111111111111111</v>
      </c>
      <c r="AN37" s="13">
        <f t="shared" si="20"/>
        <v>0.1111111111111111</v>
      </c>
      <c r="AO37" s="17">
        <v>1</v>
      </c>
      <c r="AP37" s="17">
        <v>25</v>
      </c>
      <c r="AQ37" s="17">
        <v>0</v>
      </c>
      <c r="AR37" s="13">
        <f t="shared" si="21"/>
        <v>11.111111111111111</v>
      </c>
      <c r="AS37" s="13">
        <f t="shared" si="22"/>
        <v>0</v>
      </c>
      <c r="AT37" s="13">
        <f t="shared" si="23"/>
        <v>0</v>
      </c>
      <c r="AU37" s="13">
        <f t="shared" si="24"/>
        <v>2</v>
      </c>
      <c r="AV37" s="13">
        <f t="shared" si="25"/>
        <v>1.5</v>
      </c>
      <c r="AW37" s="13">
        <f t="shared" si="26"/>
        <v>1.5</v>
      </c>
      <c r="AX37" s="13">
        <f t="shared" si="27"/>
        <v>2</v>
      </c>
      <c r="AY37" s="13" t="str">
        <f t="shared" si="28"/>
        <v/>
      </c>
      <c r="AZ37" s="13">
        <f t="shared" si="29"/>
        <v>1</v>
      </c>
      <c r="BA37" s="13">
        <f t="shared" si="30"/>
        <v>1</v>
      </c>
      <c r="BB37" s="13">
        <f t="shared" si="31"/>
        <v>9</v>
      </c>
    </row>
    <row r="38" spans="1:54" ht="51" x14ac:dyDescent="0.2">
      <c r="A38" s="1" t="s">
        <v>60</v>
      </c>
      <c r="B38" s="11" t="s">
        <v>147</v>
      </c>
      <c r="C38" s="13">
        <f t="shared" si="0"/>
        <v>0.55000000000000004</v>
      </c>
      <c r="D38" s="13">
        <f t="shared" si="1"/>
        <v>1</v>
      </c>
      <c r="E38" s="17">
        <v>1</v>
      </c>
      <c r="F38" s="17">
        <v>97.5</v>
      </c>
      <c r="G38" s="13">
        <f t="shared" si="2"/>
        <v>22.222222222222221</v>
      </c>
      <c r="H38" s="13">
        <f t="shared" si="3"/>
        <v>22.222222222222221</v>
      </c>
      <c r="I38" s="13">
        <f t="shared" si="4"/>
        <v>0.21666666666666665</v>
      </c>
      <c r="J38" s="13">
        <f t="shared" si="5"/>
        <v>0.21666666666666665</v>
      </c>
      <c r="K38" s="17">
        <v>1</v>
      </c>
      <c r="L38" s="17">
        <v>0</v>
      </c>
      <c r="M38" s="17">
        <v>0</v>
      </c>
      <c r="N38" s="13">
        <f t="shared" si="6"/>
        <v>16.666666666666668</v>
      </c>
      <c r="O38" s="13">
        <f t="shared" si="7"/>
        <v>0</v>
      </c>
      <c r="P38" s="13">
        <f t="shared" si="8"/>
        <v>0</v>
      </c>
      <c r="Q38" s="17">
        <v>1</v>
      </c>
      <c r="R38" s="17">
        <v>50</v>
      </c>
      <c r="S38" s="17">
        <v>0.5</v>
      </c>
      <c r="T38" s="13">
        <f t="shared" si="9"/>
        <v>16.666666666666668</v>
      </c>
      <c r="U38" s="13">
        <f t="shared" si="10"/>
        <v>8.3333333333333343E-2</v>
      </c>
      <c r="V38" s="13">
        <f t="shared" si="11"/>
        <v>8.3333333333333343E-2</v>
      </c>
      <c r="W38" s="17">
        <v>1</v>
      </c>
      <c r="X38" s="17">
        <v>100</v>
      </c>
      <c r="Y38" s="17">
        <v>1</v>
      </c>
      <c r="Z38" s="13">
        <f t="shared" si="12"/>
        <v>22.222222222222221</v>
      </c>
      <c r="AA38" s="13">
        <f t="shared" si="13"/>
        <v>0.22222222222222221</v>
      </c>
      <c r="AB38" s="13">
        <f t="shared" si="14"/>
        <v>0.22222222222222221</v>
      </c>
      <c r="AC38" s="17">
        <v>0</v>
      </c>
      <c r="AD38" s="17">
        <v>0</v>
      </c>
      <c r="AE38" s="17">
        <v>0</v>
      </c>
      <c r="AF38" s="13" t="str">
        <f t="shared" si="15"/>
        <v/>
      </c>
      <c r="AG38" s="13" t="str">
        <f t="shared" si="16"/>
        <v>не применяется</v>
      </c>
      <c r="AH38" s="13" t="str">
        <f t="shared" si="17"/>
        <v/>
      </c>
      <c r="AI38" s="17">
        <v>1</v>
      </c>
      <c r="AJ38" s="17">
        <v>0</v>
      </c>
      <c r="AK38" s="17">
        <v>1</v>
      </c>
      <c r="AL38" s="13">
        <f t="shared" si="18"/>
        <v>11.111111111111111</v>
      </c>
      <c r="AM38" s="13">
        <f t="shared" si="19"/>
        <v>0.1111111111111111</v>
      </c>
      <c r="AN38" s="13">
        <f t="shared" si="20"/>
        <v>0.1111111111111111</v>
      </c>
      <c r="AO38" s="17">
        <v>1</v>
      </c>
      <c r="AP38" s="17">
        <v>46</v>
      </c>
      <c r="AQ38" s="17">
        <v>0</v>
      </c>
      <c r="AR38" s="13">
        <f t="shared" si="21"/>
        <v>11.111111111111111</v>
      </c>
      <c r="AS38" s="13">
        <f t="shared" si="22"/>
        <v>0</v>
      </c>
      <c r="AT38" s="13">
        <f t="shared" si="23"/>
        <v>0</v>
      </c>
      <c r="AU38" s="13">
        <f t="shared" si="24"/>
        <v>2</v>
      </c>
      <c r="AV38" s="13">
        <f t="shared" si="25"/>
        <v>1.5</v>
      </c>
      <c r="AW38" s="13">
        <f t="shared" si="26"/>
        <v>1.5</v>
      </c>
      <c r="AX38" s="13">
        <f t="shared" si="27"/>
        <v>2</v>
      </c>
      <c r="AY38" s="13" t="str">
        <f t="shared" si="28"/>
        <v/>
      </c>
      <c r="AZ38" s="13">
        <f t="shared" si="29"/>
        <v>1</v>
      </c>
      <c r="BA38" s="13">
        <f t="shared" si="30"/>
        <v>1</v>
      </c>
      <c r="BB38" s="13">
        <f t="shared" si="31"/>
        <v>9</v>
      </c>
    </row>
    <row r="39" spans="1:54" ht="38.25" x14ac:dyDescent="0.2">
      <c r="A39" s="1" t="s">
        <v>61</v>
      </c>
      <c r="B39" s="11" t="s">
        <v>39</v>
      </c>
      <c r="C39" s="13">
        <f t="shared" si="0"/>
        <v>0.55555555555555558</v>
      </c>
      <c r="D39" s="13">
        <f t="shared" si="1"/>
        <v>1</v>
      </c>
      <c r="E39" s="17">
        <v>1</v>
      </c>
      <c r="F39" s="17">
        <v>100</v>
      </c>
      <c r="G39" s="13">
        <f t="shared" si="2"/>
        <v>22.222222222222221</v>
      </c>
      <c r="H39" s="13">
        <f t="shared" si="3"/>
        <v>22.222222222222221</v>
      </c>
      <c r="I39" s="13">
        <f t="shared" si="4"/>
        <v>0.22222222222222221</v>
      </c>
      <c r="J39" s="13">
        <f t="shared" si="5"/>
        <v>0.22222222222222221</v>
      </c>
      <c r="K39" s="17">
        <v>1</v>
      </c>
      <c r="L39" s="17">
        <v>0</v>
      </c>
      <c r="M39" s="17">
        <v>0</v>
      </c>
      <c r="N39" s="13">
        <f t="shared" si="6"/>
        <v>16.666666666666668</v>
      </c>
      <c r="O39" s="13">
        <f t="shared" si="7"/>
        <v>0</v>
      </c>
      <c r="P39" s="13">
        <f t="shared" si="8"/>
        <v>0</v>
      </c>
      <c r="Q39" s="17">
        <v>1</v>
      </c>
      <c r="R39" s="17">
        <v>0</v>
      </c>
      <c r="S39" s="17">
        <v>0</v>
      </c>
      <c r="T39" s="13">
        <f t="shared" si="9"/>
        <v>16.666666666666668</v>
      </c>
      <c r="U39" s="13">
        <f t="shared" si="10"/>
        <v>0</v>
      </c>
      <c r="V39" s="13">
        <f t="shared" si="11"/>
        <v>0</v>
      </c>
      <c r="W39" s="17">
        <v>1</v>
      </c>
      <c r="X39" s="17">
        <v>100</v>
      </c>
      <c r="Y39" s="17">
        <v>1</v>
      </c>
      <c r="Z39" s="13">
        <f t="shared" si="12"/>
        <v>22.222222222222221</v>
      </c>
      <c r="AA39" s="13">
        <f t="shared" si="13"/>
        <v>0.22222222222222221</v>
      </c>
      <c r="AB39" s="13">
        <f t="shared" si="14"/>
        <v>0.22222222222222221</v>
      </c>
      <c r="AC39" s="17">
        <v>0</v>
      </c>
      <c r="AD39" s="17">
        <v>0</v>
      </c>
      <c r="AE39" s="17">
        <v>0</v>
      </c>
      <c r="AF39" s="13" t="str">
        <f t="shared" si="15"/>
        <v/>
      </c>
      <c r="AG39" s="13" t="str">
        <f t="shared" si="16"/>
        <v>не применяется</v>
      </c>
      <c r="AH39" s="13" t="str">
        <f t="shared" si="17"/>
        <v/>
      </c>
      <c r="AI39" s="17">
        <v>1</v>
      </c>
      <c r="AJ39" s="17">
        <v>0</v>
      </c>
      <c r="AK39" s="17">
        <v>1</v>
      </c>
      <c r="AL39" s="13">
        <f t="shared" si="18"/>
        <v>11.111111111111111</v>
      </c>
      <c r="AM39" s="13">
        <f t="shared" si="19"/>
        <v>0.1111111111111111</v>
      </c>
      <c r="AN39" s="13">
        <f t="shared" si="20"/>
        <v>0.1111111111111111</v>
      </c>
      <c r="AO39" s="17">
        <v>1</v>
      </c>
      <c r="AP39" s="17">
        <v>27</v>
      </c>
      <c r="AQ39" s="17">
        <v>0</v>
      </c>
      <c r="AR39" s="13">
        <f t="shared" si="21"/>
        <v>11.111111111111111</v>
      </c>
      <c r="AS39" s="13">
        <f t="shared" si="22"/>
        <v>0</v>
      </c>
      <c r="AT39" s="13">
        <f t="shared" si="23"/>
        <v>0</v>
      </c>
      <c r="AU39" s="13">
        <f t="shared" si="24"/>
        <v>2</v>
      </c>
      <c r="AV39" s="13">
        <f t="shared" si="25"/>
        <v>1.5</v>
      </c>
      <c r="AW39" s="13">
        <f t="shared" si="26"/>
        <v>1.5</v>
      </c>
      <c r="AX39" s="13">
        <f t="shared" si="27"/>
        <v>2</v>
      </c>
      <c r="AY39" s="13" t="str">
        <f t="shared" si="28"/>
        <v/>
      </c>
      <c r="AZ39" s="13">
        <f t="shared" si="29"/>
        <v>1</v>
      </c>
      <c r="BA39" s="13">
        <f t="shared" si="30"/>
        <v>1</v>
      </c>
      <c r="BB39" s="13">
        <f t="shared" si="31"/>
        <v>9</v>
      </c>
    </row>
    <row r="40" spans="1:54" ht="165.75" x14ac:dyDescent="0.2">
      <c r="A40" s="1" t="s">
        <v>62</v>
      </c>
      <c r="B40" s="11" t="s">
        <v>40</v>
      </c>
      <c r="C40" s="54">
        <f t="shared" si="0"/>
        <v>0.31999999999999995</v>
      </c>
      <c r="D40" s="13">
        <f t="shared" si="1"/>
        <v>1</v>
      </c>
      <c r="E40" s="17">
        <v>1</v>
      </c>
      <c r="F40" s="17">
        <v>38</v>
      </c>
      <c r="G40" s="13">
        <f t="shared" si="2"/>
        <v>36.36363636363636</v>
      </c>
      <c r="H40" s="13">
        <f t="shared" si="3"/>
        <v>36.36363636363636</v>
      </c>
      <c r="I40" s="13">
        <f t="shared" si="4"/>
        <v>0.13818181818181816</v>
      </c>
      <c r="J40" s="13">
        <f t="shared" si="5"/>
        <v>0.13818181818181816</v>
      </c>
      <c r="K40" s="17">
        <v>1</v>
      </c>
      <c r="L40" s="17">
        <v>0</v>
      </c>
      <c r="M40" s="17">
        <v>0</v>
      </c>
      <c r="N40" s="13">
        <f t="shared" si="6"/>
        <v>27.272727272727273</v>
      </c>
      <c r="O40" s="13">
        <f t="shared" si="7"/>
        <v>0</v>
      </c>
      <c r="P40" s="13">
        <f t="shared" si="8"/>
        <v>0</v>
      </c>
      <c r="Q40" s="17">
        <v>0</v>
      </c>
      <c r="R40" s="17">
        <v>0</v>
      </c>
      <c r="S40" s="17">
        <v>0</v>
      </c>
      <c r="T40" s="13" t="str">
        <f t="shared" si="9"/>
        <v/>
      </c>
      <c r="U40" s="13" t="str">
        <f t="shared" si="10"/>
        <v>не применяется</v>
      </c>
      <c r="V40" s="13" t="str">
        <f t="shared" si="11"/>
        <v/>
      </c>
      <c r="W40" s="17">
        <v>0</v>
      </c>
      <c r="X40" s="17">
        <v>0</v>
      </c>
      <c r="Y40" s="17">
        <v>0</v>
      </c>
      <c r="Z40" s="13" t="str">
        <f t="shared" si="12"/>
        <v/>
      </c>
      <c r="AA40" s="13" t="str">
        <f t="shared" si="13"/>
        <v>не применяется</v>
      </c>
      <c r="AB40" s="13" t="str">
        <f t="shared" si="14"/>
        <v/>
      </c>
      <c r="AC40" s="17">
        <v>0</v>
      </c>
      <c r="AD40" s="17">
        <v>0</v>
      </c>
      <c r="AE40" s="17">
        <v>0</v>
      </c>
      <c r="AF40" s="13" t="str">
        <f t="shared" si="15"/>
        <v/>
      </c>
      <c r="AG40" s="13" t="str">
        <f t="shared" si="16"/>
        <v>не применяется</v>
      </c>
      <c r="AH40" s="13" t="str">
        <f t="shared" si="17"/>
        <v/>
      </c>
      <c r="AI40" s="17">
        <v>1</v>
      </c>
      <c r="AJ40" s="17">
        <v>0</v>
      </c>
      <c r="AK40" s="17">
        <v>1</v>
      </c>
      <c r="AL40" s="13">
        <f t="shared" si="18"/>
        <v>18.18181818181818</v>
      </c>
      <c r="AM40" s="13">
        <f t="shared" si="19"/>
        <v>0.1818181818181818</v>
      </c>
      <c r="AN40" s="13">
        <f t="shared" si="20"/>
        <v>0.1818181818181818</v>
      </c>
      <c r="AO40" s="17">
        <v>1</v>
      </c>
      <c r="AP40" s="17">
        <v>17</v>
      </c>
      <c r="AQ40" s="17">
        <v>0</v>
      </c>
      <c r="AR40" s="13">
        <f t="shared" si="21"/>
        <v>18.18181818181818</v>
      </c>
      <c r="AS40" s="13">
        <f t="shared" si="22"/>
        <v>0</v>
      </c>
      <c r="AT40" s="13">
        <f t="shared" si="23"/>
        <v>0</v>
      </c>
      <c r="AU40" s="13">
        <f t="shared" si="24"/>
        <v>2</v>
      </c>
      <c r="AV40" s="13">
        <f t="shared" si="25"/>
        <v>1.5</v>
      </c>
      <c r="AW40" s="13" t="str">
        <f t="shared" si="26"/>
        <v/>
      </c>
      <c r="AX40" s="13" t="str">
        <f t="shared" si="27"/>
        <v/>
      </c>
      <c r="AY40" s="13" t="str">
        <f t="shared" si="28"/>
        <v/>
      </c>
      <c r="AZ40" s="13">
        <f t="shared" si="29"/>
        <v>1</v>
      </c>
      <c r="BA40" s="13">
        <f t="shared" si="30"/>
        <v>1</v>
      </c>
      <c r="BB40" s="13">
        <f t="shared" si="31"/>
        <v>5.5</v>
      </c>
    </row>
    <row r="41" spans="1:54" ht="13.5" customHeight="1" x14ac:dyDescent="0.2"/>
    <row r="59" ht="30" customHeight="1" x14ac:dyDescent="0.2"/>
  </sheetData>
  <sheetProtection algorithmName="SHA-512" hashValue="PQdlyukYNdyp0XCLo+qQGMpEVLbNKhHC8l4nmK/nkAepFikDCFb8b3oLr2+0ASVNnyGfNjthU8WtcJFIyYOGUg==" saltValue="udexcoeP1xs12Yg0LqVVrg==" spinCount="100000" sheet="1" objects="1" scenarios="1" formatCells="0" formatColumns="0" formatRows="0" deleteColumns="0" deleteRows="0"/>
  <protectedRanges>
    <protectedRange sqref="C18:C40" name="krista_tr_51240_0_0"/>
    <protectedRange sqref="D18:D40" name="krista_tr_40531_0_0"/>
    <protectedRange sqref="G18:G40" name="krista_tf_54198_0_0"/>
    <protectedRange sqref="H18:H40" name="krista_tf_40535_0_0"/>
    <protectedRange sqref="I18:I40" name="krista_tf_40536_0_0"/>
    <protectedRange sqref="J18:J40" name="krista_tr_40537_0_0"/>
    <protectedRange sqref="N18:N40" name="krista_tf_40541_0_0"/>
    <protectedRange sqref="O18:O40" name="krista_tf_40542_0_0"/>
    <protectedRange sqref="P18:P40" name="krista_tr_40543_0_0"/>
    <protectedRange sqref="T18:T40" name="krista_tf_40547_0_0"/>
    <protectedRange sqref="U18:U40" name="krista_tf_40548_0_0"/>
    <protectedRange sqref="V18:V40" name="krista_tr_40549_0_0"/>
    <protectedRange sqref="Z18:Z40" name="krista_tf_40553_0_0"/>
    <protectedRange sqref="AA18:AA40" name="krista_tf_40554_0_0"/>
    <protectedRange sqref="AB18:AB40" name="krista_tr_40555_0_0"/>
    <protectedRange sqref="AF18:AF40" name="krista_tf_40559_0_0"/>
    <protectedRange sqref="AG18:AG40" name="krista_tf_40560_0_0"/>
    <protectedRange sqref="AH18:AH40" name="krista_tr_40561_0_0"/>
    <protectedRange sqref="AL18:AL40" name="krista_tf_40565_0_0"/>
    <protectedRange sqref="AM18:AM40" name="krista_tf_40566_0_0"/>
    <protectedRange sqref="AN18:AN40" name="krista_tr_40567_0_0"/>
    <protectedRange sqref="AR18:AR40" name="krista_tf_40571_0_0"/>
    <protectedRange sqref="AS18:AS40" name="krista_tf_40572_0_0"/>
    <protectedRange sqref="AT18:AT40" name="krista_tr_40573_0_0"/>
    <protectedRange sqref="AU18:AU40" name="krista_tf_40580_0_0"/>
    <protectedRange sqref="AV18:AV40" name="krista_tf_40581_0_0"/>
    <protectedRange sqref="AW18:AW40" name="krista_tf_40582_0_0"/>
    <protectedRange sqref="AX18:AX40" name="krista_tf_40583_0_0"/>
    <protectedRange sqref="AY18:AY40" name="krista_tf_40584_0_0"/>
    <protectedRange sqref="AZ18:AZ40" name="krista_tf_40585_0_0"/>
    <protectedRange sqref="BA18:BA40" name="krista_tf_40586_0_0"/>
    <protectedRange sqref="BB18:BB40" name="krista_tf_40588_0_0"/>
  </protectedRanges>
  <mergeCells count="20">
    <mergeCell ref="AI16:AN16"/>
    <mergeCell ref="AO16:AT16"/>
    <mergeCell ref="AU16:BB16"/>
    <mergeCell ref="W16:AB16"/>
    <mergeCell ref="AC16:AH16"/>
    <mergeCell ref="B13:H13"/>
    <mergeCell ref="B14:H14"/>
    <mergeCell ref="K16:P16"/>
    <mergeCell ref="Q16:V16"/>
    <mergeCell ref="A1:E1"/>
    <mergeCell ref="B8:H8"/>
    <mergeCell ref="B9:H9"/>
    <mergeCell ref="B10:H10"/>
    <mergeCell ref="B11:H11"/>
    <mergeCell ref="B12:H12"/>
    <mergeCell ref="A16:A17"/>
    <mergeCell ref="B16:B17"/>
    <mergeCell ref="C16:C17"/>
    <mergeCell ref="D16:D17"/>
    <mergeCell ref="E16:J16"/>
  </mergeCells>
  <conditionalFormatting sqref="A8:A14">
    <cfRule type="expression" dxfId="6" priority="1" stopIfTrue="1">
      <formula>"(сумм(A8:F12)&lt;&gt;100"</formula>
    </cfRule>
  </conditionalFormatting>
  <pageMargins left="0.25" right="0.25" top="0.75" bottom="0.75" header="0.3" footer="0.3"/>
  <pageSetup paperSize="8" scale="31" fitToWidth="0" orientation="landscape" r:id="rId1"/>
  <headerFooter alignWithMargins="0"/>
  <colBreaks count="1" manualBreakCount="1">
    <brk id="27" max="43" man="1"/>
  </colBreaks>
  <customProperties>
    <customPr name="40591" r:id="rId2"/>
    <customPr name="40592" r:id="rId3"/>
    <customPr name="40593" r:id="rId4"/>
    <customPr name="40594" r:id="rId5"/>
    <customPr name="40595" r:id="rId6"/>
    <customPr name="40596" r:id="rId7"/>
    <customPr name="40598" r:id="rId8"/>
    <customPr name="40599" r:id="rId9"/>
    <customPr name="54393" r:id="rId10"/>
    <customPr name="krista_fm_columnsmarkup" r:id="rId11"/>
    <customPr name="krista_fm_consts" r:id="rId12"/>
    <customPr name="krista_fm_Events" r:id="rId13"/>
    <customPr name="krista_fm_metadataXML" r:id="rId14"/>
    <customPr name="krista_fm_rowsaxis" r:id="rId15"/>
    <customPr name="krista_fm_rowsmarkup" r:id="rId16"/>
    <customPr name="krista_SheetHistory" r:id="rId17"/>
    <customPr name="p14" r:id="rId18"/>
    <customPr name="p18" r:id="rId19"/>
    <customPr name="p20" r:id="rId20"/>
  </customProperties>
  <legacy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C000"/>
    <pageSetUpPr fitToPage="1"/>
  </sheetPr>
  <dimension ref="A1:AA68"/>
  <sheetViews>
    <sheetView topLeftCell="A5" zoomScaleNormal="100" zoomScaleSheetLayoutView="85" workbookViewId="0">
      <selection activeCell="A12" sqref="A12:A13"/>
    </sheetView>
  </sheetViews>
  <sheetFormatPr defaultRowHeight="12.75" x14ac:dyDescent="0.2"/>
  <cols>
    <col min="1" max="1" width="6.28515625" customWidth="1"/>
    <col min="2" max="2" width="42.140625" customWidth="1"/>
    <col min="3" max="3" width="12.7109375" customWidth="1"/>
    <col min="4" max="4" width="15.28515625" bestFit="1" customWidth="1"/>
    <col min="5" max="6" width="12.7109375" customWidth="1"/>
    <col min="7" max="7" width="11.5703125" customWidth="1"/>
    <col min="8" max="8" width="13" customWidth="1"/>
    <col min="9" max="9" width="0.7109375" hidden="1" customWidth="1"/>
    <col min="10" max="10" width="11" customWidth="1"/>
    <col min="11" max="11" width="13.42578125" customWidth="1"/>
    <col min="12" max="12" width="12.5703125" customWidth="1"/>
    <col min="13" max="13" width="11.7109375" customWidth="1"/>
    <col min="14" max="14" width="11.140625" customWidth="1"/>
    <col min="15" max="15" width="0.28515625" hidden="1" customWidth="1"/>
    <col min="16" max="16" width="13.28515625" customWidth="1"/>
    <col min="17" max="17" width="11.7109375" customWidth="1"/>
    <col min="18" max="18" width="11.42578125" customWidth="1"/>
    <col min="19" max="19" width="13" customWidth="1"/>
    <col min="20" max="20" width="13.140625" customWidth="1"/>
    <col min="21" max="21" width="15.7109375" hidden="1" customWidth="1"/>
    <col min="22" max="22" width="14.140625" customWidth="1"/>
    <col min="23" max="23" width="13.140625" hidden="1" customWidth="1"/>
    <col min="24" max="24" width="12.140625" style="8" hidden="1" customWidth="1"/>
    <col min="25" max="25" width="11.85546875" style="8" hidden="1" customWidth="1"/>
    <col min="26" max="26" width="14.85546875" style="8" hidden="1" customWidth="1"/>
    <col min="27" max="33" width="27.42578125" customWidth="1"/>
    <col min="34" max="34" width="60.85546875" customWidth="1"/>
    <col min="35" max="40" width="27.42578125" customWidth="1"/>
    <col min="41" max="43" width="31.28515625" customWidth="1"/>
    <col min="44" max="44" width="27.42578125" customWidth="1"/>
    <col min="45" max="47" width="34.28515625" customWidth="1"/>
    <col min="48" max="51" width="27.42578125" customWidth="1"/>
    <col min="52" max="52" width="39.42578125" customWidth="1"/>
    <col min="53" max="53" width="41.28515625" customWidth="1"/>
    <col min="54" max="65" width="27.42578125" customWidth="1"/>
    <col min="68" max="68" width="10.28515625" bestFit="1" customWidth="1"/>
    <col min="71" max="71" width="10.28515625" bestFit="1" customWidth="1"/>
    <col min="74" max="74" width="10.28515625" bestFit="1" customWidth="1"/>
    <col min="77" max="77" width="10.28515625" bestFit="1" customWidth="1"/>
    <col min="80" max="80" width="10.28515625" bestFit="1" customWidth="1"/>
    <col min="83" max="83" width="10.28515625" bestFit="1" customWidth="1"/>
    <col min="86" max="86" width="10.28515625" bestFit="1" customWidth="1"/>
    <col min="89" max="89" width="10.28515625" bestFit="1" customWidth="1"/>
    <col min="92" max="92" width="10.28515625" bestFit="1" customWidth="1"/>
    <col min="95" max="95" width="10.28515625" bestFit="1" customWidth="1"/>
    <col min="98" max="98" width="10.28515625" bestFit="1" customWidth="1"/>
    <col min="101" max="101" width="10.28515625" bestFit="1" customWidth="1"/>
    <col min="104" max="104" width="10.28515625" bestFit="1" customWidth="1"/>
    <col min="107" max="107" width="10.28515625" bestFit="1" customWidth="1"/>
    <col min="110" max="110" width="10.28515625" bestFit="1" customWidth="1"/>
    <col min="113" max="113" width="10.28515625" bestFit="1" customWidth="1"/>
    <col min="116" max="116" width="10.28515625" bestFit="1" customWidth="1"/>
    <col min="119" max="119" width="10.28515625" bestFit="1" customWidth="1"/>
    <col min="122" max="122" width="10.28515625" bestFit="1" customWidth="1"/>
    <col min="125" max="125" width="10.28515625" bestFit="1" customWidth="1"/>
    <col min="128" max="128" width="10.28515625" bestFit="1" customWidth="1"/>
    <col min="131" max="131" width="10.28515625" bestFit="1" customWidth="1"/>
    <col min="134" max="134" width="10.28515625" bestFit="1" customWidth="1"/>
    <col min="137" max="137" width="10.28515625" bestFit="1" customWidth="1"/>
    <col min="140" max="140" width="10.28515625" bestFit="1" customWidth="1"/>
    <col min="143" max="143" width="10.28515625" bestFit="1" customWidth="1"/>
    <col min="146" max="146" width="10.28515625" bestFit="1" customWidth="1"/>
    <col min="149" max="149" width="10.28515625" bestFit="1" customWidth="1"/>
    <col min="152" max="152" width="10.28515625" bestFit="1" customWidth="1"/>
    <col min="155" max="155" width="10.28515625" bestFit="1" customWidth="1"/>
    <col min="158" max="158" width="10.28515625" bestFit="1" customWidth="1"/>
    <col min="161" max="161" width="10.28515625" bestFit="1" customWidth="1"/>
    <col min="164" max="164" width="10.28515625" bestFit="1" customWidth="1"/>
    <col min="167" max="167" width="10.28515625" bestFit="1" customWidth="1"/>
    <col min="170" max="170" width="10.28515625" bestFit="1" customWidth="1"/>
    <col min="173" max="173" width="10.28515625" bestFit="1" customWidth="1"/>
    <col min="176" max="176" width="10.28515625" bestFit="1" customWidth="1"/>
    <col min="179" max="179" width="10.28515625" bestFit="1" customWidth="1"/>
    <col min="182" max="182" width="10.28515625" bestFit="1" customWidth="1"/>
    <col min="185" max="185" width="10.28515625" bestFit="1" customWidth="1"/>
    <col min="188" max="188" width="10.28515625" bestFit="1" customWidth="1"/>
    <col min="191" max="191" width="10.28515625" bestFit="1" customWidth="1"/>
    <col min="194" max="194" width="10.28515625" bestFit="1" customWidth="1"/>
    <col min="197" max="197" width="10.28515625" bestFit="1" customWidth="1"/>
    <col min="200" max="200" width="10.28515625" bestFit="1" customWidth="1"/>
    <col min="203" max="203" width="10.28515625" bestFit="1" customWidth="1"/>
    <col min="206" max="206" width="10.28515625" bestFit="1" customWidth="1"/>
  </cols>
  <sheetData>
    <row r="1" spans="1:26" ht="20.25" customHeight="1" x14ac:dyDescent="0.25">
      <c r="A1" s="60" t="s">
        <v>70</v>
      </c>
      <c r="B1" s="61"/>
      <c r="C1" s="61"/>
      <c r="D1" s="61"/>
      <c r="E1" s="61"/>
      <c r="W1" s="10"/>
      <c r="X1" s="10"/>
      <c r="Y1" s="10"/>
      <c r="Z1" s="10"/>
    </row>
    <row r="2" spans="1:26" x14ac:dyDescent="0.2">
      <c r="W2" s="10"/>
      <c r="X2" s="10"/>
      <c r="Y2" s="10"/>
      <c r="Z2" s="10"/>
    </row>
    <row r="3" spans="1:26" x14ac:dyDescent="0.2">
      <c r="A3" s="2" t="s">
        <v>14</v>
      </c>
      <c r="B3" s="2"/>
      <c r="C3" s="2"/>
      <c r="D3" s="2"/>
      <c r="E3" s="2"/>
      <c r="F3" s="2"/>
      <c r="G3" s="2"/>
      <c r="H3" s="2"/>
      <c r="W3" s="10"/>
      <c r="X3" s="10"/>
      <c r="Y3" s="10"/>
      <c r="Z3" s="10"/>
    </row>
    <row r="4" spans="1:26" x14ac:dyDescent="0.2">
      <c r="A4" s="2" t="s">
        <v>15</v>
      </c>
      <c r="B4" s="2"/>
      <c r="C4" s="2"/>
      <c r="D4" s="2"/>
      <c r="E4" s="2"/>
      <c r="F4" s="2"/>
      <c r="G4" s="2"/>
      <c r="H4" s="2"/>
      <c r="W4" s="10"/>
      <c r="X4" s="10"/>
      <c r="Y4" s="10"/>
      <c r="Z4" s="10"/>
    </row>
    <row r="5" spans="1:26" x14ac:dyDescent="0.2">
      <c r="A5" s="2" t="s">
        <v>1</v>
      </c>
      <c r="B5" s="2"/>
      <c r="C5" s="2"/>
      <c r="D5" s="2"/>
      <c r="E5" s="2"/>
      <c r="F5" s="2"/>
      <c r="G5" s="2"/>
      <c r="H5" s="2"/>
      <c r="W5" s="10"/>
      <c r="X5" s="10"/>
      <c r="Y5" s="10"/>
      <c r="Z5" s="10"/>
    </row>
    <row r="6" spans="1:26" x14ac:dyDescent="0.2">
      <c r="A6" s="2" t="s">
        <v>7</v>
      </c>
      <c r="B6" s="2"/>
      <c r="C6" s="2"/>
      <c r="D6" s="2"/>
      <c r="E6" s="2"/>
      <c r="F6" s="2"/>
      <c r="G6" s="2"/>
      <c r="H6" s="2"/>
      <c r="W6" s="10"/>
      <c r="X6" s="10"/>
      <c r="Y6" s="10"/>
      <c r="Z6" s="10"/>
    </row>
    <row r="7" spans="1:26" ht="13.5" thickBot="1" x14ac:dyDescent="0.25">
      <c r="A7" s="5" t="s">
        <v>2</v>
      </c>
      <c r="B7" s="4"/>
      <c r="C7" s="4"/>
      <c r="D7" s="4"/>
      <c r="E7" s="4"/>
      <c r="F7" s="4"/>
      <c r="G7" s="4"/>
      <c r="H7" s="4"/>
      <c r="W7" s="10"/>
      <c r="X7" s="10"/>
      <c r="Y7" s="10"/>
      <c r="Z7" s="10"/>
    </row>
    <row r="8" spans="1:26" ht="25.5" customHeight="1" thickBot="1" x14ac:dyDescent="0.25">
      <c r="A8" s="6">
        <v>30</v>
      </c>
      <c r="B8" s="56" t="s">
        <v>89</v>
      </c>
      <c r="C8" s="57"/>
      <c r="D8" s="57"/>
      <c r="E8" s="57"/>
      <c r="F8" s="57"/>
      <c r="G8" s="57"/>
      <c r="H8" s="57"/>
      <c r="W8" s="10"/>
      <c r="X8" s="10"/>
      <c r="Y8" s="10"/>
      <c r="Z8" s="10"/>
    </row>
    <row r="9" spans="1:26" ht="43.5" customHeight="1" thickBot="1" x14ac:dyDescent="0.25">
      <c r="A9" s="6">
        <v>35</v>
      </c>
      <c r="B9" s="56" t="s">
        <v>91</v>
      </c>
      <c r="C9" s="57"/>
      <c r="D9" s="57"/>
      <c r="E9" s="57"/>
      <c r="F9" s="58"/>
      <c r="G9" s="58"/>
      <c r="H9" s="58"/>
      <c r="W9" s="10"/>
      <c r="X9" s="10"/>
      <c r="Y9" s="10"/>
      <c r="Z9" s="10"/>
    </row>
    <row r="10" spans="1:26" ht="33.75" customHeight="1" thickBot="1" x14ac:dyDescent="0.25">
      <c r="A10" s="6">
        <v>35</v>
      </c>
      <c r="B10" s="56" t="s">
        <v>90</v>
      </c>
      <c r="C10" s="57"/>
      <c r="D10" s="57"/>
      <c r="E10" s="57"/>
      <c r="F10" s="58"/>
      <c r="G10" s="58"/>
      <c r="H10" s="58"/>
      <c r="W10" s="10"/>
      <c r="X10" s="10"/>
      <c r="Y10" s="10"/>
      <c r="Z10" s="10"/>
    </row>
    <row r="11" spans="1:26" ht="25.5" customHeight="1" thickBot="1" x14ac:dyDescent="0.25">
      <c r="A11" s="23"/>
      <c r="B11" s="24"/>
      <c r="C11" s="25"/>
      <c r="D11" s="25"/>
      <c r="E11" s="25"/>
      <c r="F11" s="21"/>
      <c r="G11" s="21"/>
      <c r="H11" s="21"/>
      <c r="W11" s="10"/>
      <c r="X11" s="10"/>
      <c r="Y11" s="10"/>
      <c r="Z11" s="10"/>
    </row>
    <row r="12" spans="1:26" ht="100.5" customHeight="1" x14ac:dyDescent="0.2">
      <c r="A12" s="79" t="s">
        <v>9</v>
      </c>
      <c r="B12" s="79" t="s">
        <v>8</v>
      </c>
      <c r="C12" s="79" t="s">
        <v>20</v>
      </c>
      <c r="D12" s="79" t="s">
        <v>135</v>
      </c>
      <c r="E12" s="78" t="s">
        <v>92</v>
      </c>
      <c r="F12" s="76"/>
      <c r="G12" s="76"/>
      <c r="H12" s="76"/>
      <c r="I12" s="76"/>
      <c r="J12" s="77"/>
      <c r="K12" s="75" t="s">
        <v>93</v>
      </c>
      <c r="L12" s="81"/>
      <c r="M12" s="81"/>
      <c r="N12" s="81"/>
      <c r="O12" s="81"/>
      <c r="P12" s="82"/>
      <c r="Q12" s="75" t="s">
        <v>94</v>
      </c>
      <c r="R12" s="76"/>
      <c r="S12" s="76"/>
      <c r="T12" s="76"/>
      <c r="U12" s="76"/>
      <c r="V12" s="77"/>
      <c r="W12" s="72" t="s">
        <v>5</v>
      </c>
      <c r="X12" s="73"/>
      <c r="Y12" s="73"/>
      <c r="Z12" s="74"/>
    </row>
    <row r="13" spans="1:26" ht="58.5" customHeight="1" thickBot="1" x14ac:dyDescent="0.25">
      <c r="A13" s="80"/>
      <c r="B13" s="80"/>
      <c r="C13" s="80"/>
      <c r="D13" s="80"/>
      <c r="E13" s="41" t="s">
        <v>64</v>
      </c>
      <c r="F13" s="31" t="s">
        <v>140</v>
      </c>
      <c r="G13" s="31" t="s">
        <v>17</v>
      </c>
      <c r="H13" s="31" t="s">
        <v>63</v>
      </c>
      <c r="I13" s="31" t="s">
        <v>143</v>
      </c>
      <c r="J13" s="42" t="s">
        <v>65</v>
      </c>
      <c r="K13" s="41" t="s">
        <v>64</v>
      </c>
      <c r="L13" s="31" t="s">
        <v>140</v>
      </c>
      <c r="M13" s="31" t="s">
        <v>17</v>
      </c>
      <c r="N13" s="31" t="s">
        <v>63</v>
      </c>
      <c r="O13" s="31" t="s">
        <v>143</v>
      </c>
      <c r="P13" s="42" t="s">
        <v>65</v>
      </c>
      <c r="Q13" s="41" t="s">
        <v>64</v>
      </c>
      <c r="R13" s="31" t="s">
        <v>140</v>
      </c>
      <c r="S13" s="31" t="s">
        <v>17</v>
      </c>
      <c r="T13" s="31" t="s">
        <v>63</v>
      </c>
      <c r="U13" s="31" t="s">
        <v>143</v>
      </c>
      <c r="V13" s="42" t="s">
        <v>65</v>
      </c>
      <c r="W13" s="43">
        <v>1</v>
      </c>
      <c r="X13" s="29">
        <v>2</v>
      </c>
      <c r="Y13" s="29">
        <v>3</v>
      </c>
      <c r="Z13" s="30" t="s">
        <v>134</v>
      </c>
    </row>
    <row r="14" spans="1:26" ht="165.75" x14ac:dyDescent="0.2">
      <c r="A14" s="1" t="s">
        <v>41</v>
      </c>
      <c r="B14" s="11" t="s">
        <v>21</v>
      </c>
      <c r="C14" s="13" t="str">
        <f t="shared" ref="C14:C36" si="0">IF(D14&lt;&gt;1,"",SUM(J14,P14,V14))</f>
        <v/>
      </c>
      <c r="D14" s="13">
        <f t="shared" ref="D14:D36" si="1">IF(SUM(E14,K14,Q14)=0,0,1)</f>
        <v>0</v>
      </c>
      <c r="E14" s="17">
        <v>0</v>
      </c>
      <c r="F14" s="17">
        <v>50</v>
      </c>
      <c r="G14" s="17">
        <v>0.5</v>
      </c>
      <c r="H14" s="13" t="str">
        <f t="shared" ref="H14:H36" si="2">IF(E17=1,(MIN(Вес2.1,Вес2.2,Вес2.3))*((100/MIN(Вес2.1,Вес2.2,Вес2.3))/Z14*Вес2.1/MIN(Вес2.1,Вес2.2,Вес2.3)),"")</f>
        <v/>
      </c>
      <c r="I14" s="13" t="str">
        <f t="shared" ref="I14:I36" si="3">IF(H14="","не применяется",IF(E14=0,"не применяется",H14*G14/100))</f>
        <v>не применяется</v>
      </c>
      <c r="J14" s="13" t="str">
        <f t="shared" ref="J14:J36" si="4">IF(ISNUMBER(I14),I14,"")</f>
        <v/>
      </c>
      <c r="K14" s="17">
        <v>0</v>
      </c>
      <c r="L14" s="17">
        <v>0</v>
      </c>
      <c r="M14" s="17">
        <v>0</v>
      </c>
      <c r="N14" s="13" t="str">
        <f t="shared" ref="N14:N36" si="5">IF(K14=1,(MIN(Вес2.1,Вес2.2,Вес2.3))*((100/MIN(Вес2.1,Вес2.2,Вес2.3))/Z14*Вес2.2/MIN(Вес2.1,Вес2.2,Вес2.3)),"")</f>
        <v/>
      </c>
      <c r="O14" s="13" t="str">
        <f t="shared" ref="O14:O36" si="6">IF(N14="","не применяется",IF(K14=0,"не применяется",N14*M14/100))</f>
        <v>не применяется</v>
      </c>
      <c r="P14" s="13" t="str">
        <f t="shared" ref="P14:P36" si="7">IF(ISNUMBER(O14),O14,"")</f>
        <v/>
      </c>
      <c r="Q14" s="17">
        <v>0</v>
      </c>
      <c r="R14" s="17">
        <v>0</v>
      </c>
      <c r="S14" s="17">
        <v>0</v>
      </c>
      <c r="T14" s="13" t="str">
        <f t="shared" ref="T14:T36" si="8">IF(Q14=1,(MIN(Вес2.1,Вес2.2,Вес2.3))*((100/MIN(Вес2.1,Вес2.2,Вес2.3))/Z14*Вес2.3/MIN(Вес2.1,Вес2.2,Вес2.3)),"")</f>
        <v/>
      </c>
      <c r="U14" s="13" t="str">
        <f t="shared" ref="U14:U36" si="9">IF(T14="","не применяется",IF(Q14=0,"не применяется",T14*S14/100))</f>
        <v>не применяется</v>
      </c>
      <c r="V14" s="13" t="str">
        <f t="shared" ref="V14:V36" si="10">IF(ISNUMBER(U14),U14,"")</f>
        <v/>
      </c>
      <c r="W14" s="13" t="str">
        <f t="shared" ref="W14:W36" si="11">IF(E14=1,Вес2.1/MIN(Вес2.1,Вес2.2,Вес2.3),"")</f>
        <v/>
      </c>
      <c r="X14" s="13" t="str">
        <f t="shared" ref="X14:X36" si="12">IF(K14=1,Вес2.2/MIN(Вес2.1,Вес2.2,Вес2.3),"")</f>
        <v/>
      </c>
      <c r="Y14" s="13" t="str">
        <f t="shared" ref="Y14:Y36" si="13">IF(Q14=1,Вес2.3/MIN(Вес2.1,Вес2.2,Вес2.3),"")</f>
        <v/>
      </c>
      <c r="Z14" s="13">
        <f t="shared" ref="Z14:Z36" si="14">SUM(W14:Y14)</f>
        <v>0</v>
      </c>
    </row>
    <row r="15" spans="1:26" ht="25.5" x14ac:dyDescent="0.2">
      <c r="A15" s="1" t="s">
        <v>42</v>
      </c>
      <c r="B15" s="11" t="s">
        <v>148</v>
      </c>
      <c r="C15" s="13">
        <f t="shared" si="0"/>
        <v>0.53846153846153844</v>
      </c>
      <c r="D15" s="13">
        <f t="shared" si="1"/>
        <v>1</v>
      </c>
      <c r="E15" s="17">
        <v>1</v>
      </c>
      <c r="F15" s="17">
        <v>0</v>
      </c>
      <c r="G15" s="17">
        <v>0</v>
      </c>
      <c r="H15" s="13">
        <f t="shared" si="2"/>
        <v>46.153846153846146</v>
      </c>
      <c r="I15" s="13">
        <f t="shared" si="3"/>
        <v>0</v>
      </c>
      <c r="J15" s="13">
        <f t="shared" si="4"/>
        <v>0</v>
      </c>
      <c r="K15" s="17">
        <v>1</v>
      </c>
      <c r="L15" s="17">
        <v>100</v>
      </c>
      <c r="M15" s="17">
        <v>1</v>
      </c>
      <c r="N15" s="13">
        <f t="shared" si="5"/>
        <v>53.84615384615384</v>
      </c>
      <c r="O15" s="13">
        <f t="shared" si="6"/>
        <v>0.53846153846153844</v>
      </c>
      <c r="P15" s="13">
        <f t="shared" si="7"/>
        <v>0.53846153846153844</v>
      </c>
      <c r="Q15" s="17">
        <v>0</v>
      </c>
      <c r="R15" s="17">
        <v>0</v>
      </c>
      <c r="S15" s="17">
        <v>0</v>
      </c>
      <c r="T15" s="13" t="str">
        <f t="shared" si="8"/>
        <v/>
      </c>
      <c r="U15" s="13" t="str">
        <f t="shared" si="9"/>
        <v>не применяется</v>
      </c>
      <c r="V15" s="13" t="str">
        <f t="shared" si="10"/>
        <v/>
      </c>
      <c r="W15" s="13">
        <f t="shared" si="11"/>
        <v>1</v>
      </c>
      <c r="X15" s="13">
        <f t="shared" si="12"/>
        <v>1.1666666666666667</v>
      </c>
      <c r="Y15" s="13" t="str">
        <f t="shared" si="13"/>
        <v/>
      </c>
      <c r="Z15" s="13">
        <f t="shared" si="14"/>
        <v>2.166666666666667</v>
      </c>
    </row>
    <row r="16" spans="1:26" ht="165.75" x14ac:dyDescent="0.2">
      <c r="A16" s="1" t="s">
        <v>43</v>
      </c>
      <c r="B16" s="11" t="s">
        <v>22</v>
      </c>
      <c r="C16" s="13" t="str">
        <f t="shared" si="0"/>
        <v/>
      </c>
      <c r="D16" s="13">
        <f t="shared" si="1"/>
        <v>0</v>
      </c>
      <c r="E16" s="17">
        <v>0</v>
      </c>
      <c r="F16" s="17">
        <v>0</v>
      </c>
      <c r="G16" s="17">
        <v>0</v>
      </c>
      <c r="H16" s="13" t="e">
        <f t="shared" si="2"/>
        <v>#DIV/0!</v>
      </c>
      <c r="I16" s="13" t="e">
        <f t="shared" si="3"/>
        <v>#DIV/0!</v>
      </c>
      <c r="J16" s="13" t="str">
        <f t="shared" si="4"/>
        <v/>
      </c>
      <c r="K16" s="17">
        <v>0</v>
      </c>
      <c r="L16" s="17">
        <v>0</v>
      </c>
      <c r="M16" s="17">
        <v>0</v>
      </c>
      <c r="N16" s="13" t="str">
        <f t="shared" si="5"/>
        <v/>
      </c>
      <c r="O16" s="13" t="str">
        <f t="shared" si="6"/>
        <v>не применяется</v>
      </c>
      <c r="P16" s="13" t="str">
        <f t="shared" si="7"/>
        <v/>
      </c>
      <c r="Q16" s="17">
        <v>0</v>
      </c>
      <c r="R16" s="17">
        <v>0</v>
      </c>
      <c r="S16" s="17">
        <v>0</v>
      </c>
      <c r="T16" s="13" t="str">
        <f t="shared" si="8"/>
        <v/>
      </c>
      <c r="U16" s="13" t="str">
        <f t="shared" si="9"/>
        <v>не применяется</v>
      </c>
      <c r="V16" s="13" t="str">
        <f t="shared" si="10"/>
        <v/>
      </c>
      <c r="W16" s="13" t="str">
        <f t="shared" si="11"/>
        <v/>
      </c>
      <c r="X16" s="13" t="str">
        <f t="shared" si="12"/>
        <v/>
      </c>
      <c r="Y16" s="13" t="str">
        <f t="shared" si="13"/>
        <v/>
      </c>
      <c r="Z16" s="13">
        <f t="shared" si="14"/>
        <v>0</v>
      </c>
    </row>
    <row r="17" spans="1:26" ht="165.75" x14ac:dyDescent="0.2">
      <c r="A17" s="1" t="s">
        <v>44</v>
      </c>
      <c r="B17" s="11" t="s">
        <v>23</v>
      </c>
      <c r="C17" s="13" t="str">
        <f t="shared" si="0"/>
        <v/>
      </c>
      <c r="D17" s="13">
        <f t="shared" si="1"/>
        <v>0</v>
      </c>
      <c r="E17" s="17">
        <v>0</v>
      </c>
      <c r="F17" s="17">
        <v>0</v>
      </c>
      <c r="G17" s="17">
        <v>0</v>
      </c>
      <c r="H17" s="13" t="e">
        <f t="shared" si="2"/>
        <v>#DIV/0!</v>
      </c>
      <c r="I17" s="13" t="e">
        <f t="shared" si="3"/>
        <v>#DIV/0!</v>
      </c>
      <c r="J17" s="13" t="str">
        <f t="shared" si="4"/>
        <v/>
      </c>
      <c r="K17" s="17">
        <v>0</v>
      </c>
      <c r="L17" s="17">
        <v>0</v>
      </c>
      <c r="M17" s="17">
        <v>0</v>
      </c>
      <c r="N17" s="13" t="str">
        <f t="shared" si="5"/>
        <v/>
      </c>
      <c r="O17" s="13" t="str">
        <f t="shared" si="6"/>
        <v>не применяется</v>
      </c>
      <c r="P17" s="13" t="str">
        <f t="shared" si="7"/>
        <v/>
      </c>
      <c r="Q17" s="17">
        <v>0</v>
      </c>
      <c r="R17" s="17">
        <v>0</v>
      </c>
      <c r="S17" s="17">
        <v>0</v>
      </c>
      <c r="T17" s="13" t="str">
        <f t="shared" si="8"/>
        <v/>
      </c>
      <c r="U17" s="13" t="str">
        <f t="shared" si="9"/>
        <v>не применяется</v>
      </c>
      <c r="V17" s="13" t="str">
        <f t="shared" si="10"/>
        <v/>
      </c>
      <c r="W17" s="13" t="str">
        <f t="shared" si="11"/>
        <v/>
      </c>
      <c r="X17" s="13" t="str">
        <f t="shared" si="12"/>
        <v/>
      </c>
      <c r="Y17" s="13" t="str">
        <f t="shared" si="13"/>
        <v/>
      </c>
      <c r="Z17" s="13">
        <f t="shared" si="14"/>
        <v>0</v>
      </c>
    </row>
    <row r="18" spans="1:26" ht="165.75" x14ac:dyDescent="0.2">
      <c r="A18" s="1" t="s">
        <v>45</v>
      </c>
      <c r="B18" s="11" t="s">
        <v>24</v>
      </c>
      <c r="C18" s="13">
        <f t="shared" si="0"/>
        <v>1</v>
      </c>
      <c r="D18" s="13">
        <f t="shared" si="1"/>
        <v>1</v>
      </c>
      <c r="E18" s="17">
        <v>1</v>
      </c>
      <c r="F18" s="17">
        <v>100</v>
      </c>
      <c r="G18" s="17">
        <v>1</v>
      </c>
      <c r="H18" s="13">
        <f t="shared" si="2"/>
        <v>100</v>
      </c>
      <c r="I18" s="13">
        <f t="shared" si="3"/>
        <v>1</v>
      </c>
      <c r="J18" s="13">
        <f t="shared" si="4"/>
        <v>1</v>
      </c>
      <c r="K18" s="17">
        <v>0</v>
      </c>
      <c r="L18" s="17">
        <v>0</v>
      </c>
      <c r="M18" s="17">
        <v>0</v>
      </c>
      <c r="N18" s="13" t="str">
        <f t="shared" si="5"/>
        <v/>
      </c>
      <c r="O18" s="13" t="str">
        <f t="shared" si="6"/>
        <v>не применяется</v>
      </c>
      <c r="P18" s="13" t="str">
        <f t="shared" si="7"/>
        <v/>
      </c>
      <c r="Q18" s="17">
        <v>0</v>
      </c>
      <c r="R18" s="17">
        <v>0</v>
      </c>
      <c r="S18" s="17">
        <v>0</v>
      </c>
      <c r="T18" s="13" t="str">
        <f t="shared" si="8"/>
        <v/>
      </c>
      <c r="U18" s="13" t="str">
        <f t="shared" si="9"/>
        <v>не применяется</v>
      </c>
      <c r="V18" s="13" t="str">
        <f t="shared" si="10"/>
        <v/>
      </c>
      <c r="W18" s="13">
        <f t="shared" si="11"/>
        <v>1</v>
      </c>
      <c r="X18" s="13" t="str">
        <f t="shared" si="12"/>
        <v/>
      </c>
      <c r="Y18" s="13" t="str">
        <f t="shared" si="13"/>
        <v/>
      </c>
      <c r="Z18" s="13">
        <f t="shared" si="14"/>
        <v>1</v>
      </c>
    </row>
    <row r="19" spans="1:26" ht="165.75" x14ac:dyDescent="0.2">
      <c r="A19" s="1" t="s">
        <v>46</v>
      </c>
      <c r="B19" s="11" t="s">
        <v>25</v>
      </c>
      <c r="C19" s="13">
        <f t="shared" si="0"/>
        <v>0.53846153846153844</v>
      </c>
      <c r="D19" s="13">
        <f t="shared" si="1"/>
        <v>1</v>
      </c>
      <c r="E19" s="17">
        <v>1</v>
      </c>
      <c r="F19" s="17">
        <v>100</v>
      </c>
      <c r="G19" s="17">
        <v>1</v>
      </c>
      <c r="H19" s="13" t="str">
        <f t="shared" si="2"/>
        <v/>
      </c>
      <c r="I19" s="13" t="str">
        <f t="shared" si="3"/>
        <v>не применяется</v>
      </c>
      <c r="J19" s="13" t="str">
        <f t="shared" si="4"/>
        <v/>
      </c>
      <c r="K19" s="17">
        <v>1</v>
      </c>
      <c r="L19" s="17">
        <v>100</v>
      </c>
      <c r="M19" s="17">
        <v>1</v>
      </c>
      <c r="N19" s="13">
        <f t="shared" si="5"/>
        <v>53.84615384615384</v>
      </c>
      <c r="O19" s="13">
        <f t="shared" si="6"/>
        <v>0.53846153846153844</v>
      </c>
      <c r="P19" s="13">
        <f t="shared" si="7"/>
        <v>0.53846153846153844</v>
      </c>
      <c r="Q19" s="17">
        <v>0</v>
      </c>
      <c r="R19" s="17">
        <v>0</v>
      </c>
      <c r="S19" s="17">
        <v>0</v>
      </c>
      <c r="T19" s="13" t="str">
        <f t="shared" si="8"/>
        <v/>
      </c>
      <c r="U19" s="13" t="str">
        <f t="shared" si="9"/>
        <v>не применяется</v>
      </c>
      <c r="V19" s="13" t="str">
        <f t="shared" si="10"/>
        <v/>
      </c>
      <c r="W19" s="13">
        <f t="shared" si="11"/>
        <v>1</v>
      </c>
      <c r="X19" s="13">
        <f t="shared" si="12"/>
        <v>1.1666666666666667</v>
      </c>
      <c r="Y19" s="13" t="str">
        <f t="shared" si="13"/>
        <v/>
      </c>
      <c r="Z19" s="13">
        <f t="shared" si="14"/>
        <v>2.166666666666667</v>
      </c>
    </row>
    <row r="20" spans="1:26" ht="165.75" x14ac:dyDescent="0.2">
      <c r="A20" s="1" t="s">
        <v>47</v>
      </c>
      <c r="B20" s="11" t="s">
        <v>26</v>
      </c>
      <c r="C20" s="13">
        <f t="shared" si="0"/>
        <v>0</v>
      </c>
      <c r="D20" s="13">
        <f t="shared" si="1"/>
        <v>1</v>
      </c>
      <c r="E20" s="17">
        <v>1</v>
      </c>
      <c r="F20" s="17">
        <v>0</v>
      </c>
      <c r="G20" s="17">
        <v>0</v>
      </c>
      <c r="H20" s="13">
        <f t="shared" si="2"/>
        <v>100</v>
      </c>
      <c r="I20" s="13">
        <f t="shared" si="3"/>
        <v>0</v>
      </c>
      <c r="J20" s="13">
        <f t="shared" si="4"/>
        <v>0</v>
      </c>
      <c r="K20" s="17">
        <v>0</v>
      </c>
      <c r="L20" s="17">
        <v>0</v>
      </c>
      <c r="M20" s="17">
        <v>0</v>
      </c>
      <c r="N20" s="13" t="str">
        <f t="shared" si="5"/>
        <v/>
      </c>
      <c r="O20" s="13" t="str">
        <f t="shared" si="6"/>
        <v>не применяется</v>
      </c>
      <c r="P20" s="13" t="str">
        <f t="shared" si="7"/>
        <v/>
      </c>
      <c r="Q20" s="17">
        <v>0</v>
      </c>
      <c r="R20" s="17">
        <v>0</v>
      </c>
      <c r="S20" s="17">
        <v>0</v>
      </c>
      <c r="T20" s="13" t="str">
        <f t="shared" si="8"/>
        <v/>
      </c>
      <c r="U20" s="13" t="str">
        <f t="shared" si="9"/>
        <v>не применяется</v>
      </c>
      <c r="V20" s="13" t="str">
        <f t="shared" si="10"/>
        <v/>
      </c>
      <c r="W20" s="13">
        <f t="shared" si="11"/>
        <v>1</v>
      </c>
      <c r="X20" s="13" t="str">
        <f t="shared" si="12"/>
        <v/>
      </c>
      <c r="Y20" s="13" t="str">
        <f t="shared" si="13"/>
        <v/>
      </c>
      <c r="Z20" s="13">
        <f t="shared" si="14"/>
        <v>1</v>
      </c>
    </row>
    <row r="21" spans="1:26" ht="165.75" x14ac:dyDescent="0.2">
      <c r="A21" s="1" t="s">
        <v>48</v>
      </c>
      <c r="B21" s="11" t="s">
        <v>27</v>
      </c>
      <c r="C21" s="13">
        <f t="shared" si="0"/>
        <v>0</v>
      </c>
      <c r="D21" s="13">
        <f t="shared" si="1"/>
        <v>1</v>
      </c>
      <c r="E21" s="17">
        <v>1</v>
      </c>
      <c r="F21" s="17">
        <v>0</v>
      </c>
      <c r="G21" s="17">
        <v>0</v>
      </c>
      <c r="H21" s="13" t="str">
        <f t="shared" si="2"/>
        <v/>
      </c>
      <c r="I21" s="13" t="str">
        <f t="shared" si="3"/>
        <v>не применяется</v>
      </c>
      <c r="J21" s="13" t="str">
        <f t="shared" si="4"/>
        <v/>
      </c>
      <c r="K21" s="17">
        <v>0</v>
      </c>
      <c r="L21" s="17">
        <v>0</v>
      </c>
      <c r="M21" s="17">
        <v>0</v>
      </c>
      <c r="N21" s="13" t="str">
        <f t="shared" si="5"/>
        <v/>
      </c>
      <c r="O21" s="13" t="str">
        <f t="shared" si="6"/>
        <v>не применяется</v>
      </c>
      <c r="P21" s="13" t="str">
        <f t="shared" si="7"/>
        <v/>
      </c>
      <c r="Q21" s="17">
        <v>0</v>
      </c>
      <c r="R21" s="17">
        <v>0</v>
      </c>
      <c r="S21" s="17">
        <v>0</v>
      </c>
      <c r="T21" s="13" t="str">
        <f t="shared" si="8"/>
        <v/>
      </c>
      <c r="U21" s="13" t="str">
        <f t="shared" si="9"/>
        <v>не применяется</v>
      </c>
      <c r="V21" s="13" t="str">
        <f t="shared" si="10"/>
        <v/>
      </c>
      <c r="W21" s="13">
        <f t="shared" si="11"/>
        <v>1</v>
      </c>
      <c r="X21" s="13" t="str">
        <f t="shared" si="12"/>
        <v/>
      </c>
      <c r="Y21" s="13" t="str">
        <f t="shared" si="13"/>
        <v/>
      </c>
      <c r="Z21" s="13">
        <f t="shared" si="14"/>
        <v>1</v>
      </c>
    </row>
    <row r="22" spans="1:26" ht="165.75" x14ac:dyDescent="0.2">
      <c r="A22" s="1" t="s">
        <v>49</v>
      </c>
      <c r="B22" s="11" t="s">
        <v>28</v>
      </c>
      <c r="C22" s="13" t="str">
        <f t="shared" si="0"/>
        <v/>
      </c>
      <c r="D22" s="13">
        <f t="shared" si="1"/>
        <v>0</v>
      </c>
      <c r="E22" s="17">
        <v>0</v>
      </c>
      <c r="F22" s="17">
        <v>0</v>
      </c>
      <c r="G22" s="17">
        <v>0</v>
      </c>
      <c r="H22" s="13" t="str">
        <f t="shared" si="2"/>
        <v/>
      </c>
      <c r="I22" s="13" t="str">
        <f t="shared" si="3"/>
        <v>не применяется</v>
      </c>
      <c r="J22" s="13" t="str">
        <f t="shared" si="4"/>
        <v/>
      </c>
      <c r="K22" s="17">
        <v>0</v>
      </c>
      <c r="L22" s="17">
        <v>0</v>
      </c>
      <c r="M22" s="17">
        <v>0</v>
      </c>
      <c r="N22" s="13" t="str">
        <f t="shared" si="5"/>
        <v/>
      </c>
      <c r="O22" s="13" t="str">
        <f t="shared" si="6"/>
        <v>не применяется</v>
      </c>
      <c r="P22" s="13" t="str">
        <f t="shared" si="7"/>
        <v/>
      </c>
      <c r="Q22" s="17">
        <v>0</v>
      </c>
      <c r="R22" s="17">
        <v>0</v>
      </c>
      <c r="S22" s="17">
        <v>0</v>
      </c>
      <c r="T22" s="13" t="str">
        <f t="shared" si="8"/>
        <v/>
      </c>
      <c r="U22" s="13" t="str">
        <f t="shared" si="9"/>
        <v>не применяется</v>
      </c>
      <c r="V22" s="13" t="str">
        <f t="shared" si="10"/>
        <v/>
      </c>
      <c r="W22" s="13" t="str">
        <f t="shared" si="11"/>
        <v/>
      </c>
      <c r="X22" s="13" t="str">
        <f t="shared" si="12"/>
        <v/>
      </c>
      <c r="Y22" s="13" t="str">
        <f t="shared" si="13"/>
        <v/>
      </c>
      <c r="Z22" s="13">
        <f t="shared" si="14"/>
        <v>0</v>
      </c>
    </row>
    <row r="23" spans="1:26" ht="51" x14ac:dyDescent="0.2">
      <c r="A23" s="1" t="s">
        <v>150</v>
      </c>
      <c r="B23" s="11" t="s">
        <v>146</v>
      </c>
      <c r="C23" s="13">
        <f t="shared" si="0"/>
        <v>0.76923076923076916</v>
      </c>
      <c r="D23" s="13">
        <f t="shared" si="1"/>
        <v>1</v>
      </c>
      <c r="E23" s="17">
        <v>1</v>
      </c>
      <c r="F23" s="17">
        <v>50</v>
      </c>
      <c r="G23" s="17">
        <v>0.5</v>
      </c>
      <c r="H23" s="13">
        <f t="shared" si="2"/>
        <v>46.153846153846146</v>
      </c>
      <c r="I23" s="13">
        <f t="shared" si="3"/>
        <v>0.23076923076923073</v>
      </c>
      <c r="J23" s="13">
        <f t="shared" si="4"/>
        <v>0.23076923076923073</v>
      </c>
      <c r="K23" s="17">
        <v>1</v>
      </c>
      <c r="L23" s="17">
        <v>100</v>
      </c>
      <c r="M23" s="17">
        <v>1</v>
      </c>
      <c r="N23" s="13">
        <f t="shared" si="5"/>
        <v>53.84615384615384</v>
      </c>
      <c r="O23" s="13">
        <f t="shared" si="6"/>
        <v>0.53846153846153844</v>
      </c>
      <c r="P23" s="13">
        <f t="shared" si="7"/>
        <v>0.53846153846153844</v>
      </c>
      <c r="Q23" s="17">
        <v>0</v>
      </c>
      <c r="R23" s="17">
        <v>0</v>
      </c>
      <c r="S23" s="17">
        <v>0</v>
      </c>
      <c r="T23" s="13" t="str">
        <f t="shared" si="8"/>
        <v/>
      </c>
      <c r="U23" s="13" t="str">
        <f t="shared" si="9"/>
        <v>не применяется</v>
      </c>
      <c r="V23" s="13" t="str">
        <f t="shared" si="10"/>
        <v/>
      </c>
      <c r="W23" s="13">
        <f t="shared" si="11"/>
        <v>1</v>
      </c>
      <c r="X23" s="13">
        <f t="shared" si="12"/>
        <v>1.1666666666666667</v>
      </c>
      <c r="Y23" s="13" t="str">
        <f t="shared" si="13"/>
        <v/>
      </c>
      <c r="Z23" s="13">
        <f t="shared" si="14"/>
        <v>2.166666666666667</v>
      </c>
    </row>
    <row r="24" spans="1:26" ht="165.75" x14ac:dyDescent="0.2">
      <c r="A24" s="1" t="s">
        <v>50</v>
      </c>
      <c r="B24" s="11" t="s">
        <v>29</v>
      </c>
      <c r="C24" s="13" t="str">
        <f t="shared" si="0"/>
        <v/>
      </c>
      <c r="D24" s="13">
        <f t="shared" si="1"/>
        <v>0</v>
      </c>
      <c r="E24" s="17">
        <v>0</v>
      </c>
      <c r="F24" s="17">
        <v>0</v>
      </c>
      <c r="G24" s="17">
        <v>0</v>
      </c>
      <c r="H24" s="13" t="e">
        <f t="shared" si="2"/>
        <v>#DIV/0!</v>
      </c>
      <c r="I24" s="13" t="e">
        <f t="shared" si="3"/>
        <v>#DIV/0!</v>
      </c>
      <c r="J24" s="13" t="str">
        <f t="shared" si="4"/>
        <v/>
      </c>
      <c r="K24" s="17">
        <v>0</v>
      </c>
      <c r="L24" s="17">
        <v>0</v>
      </c>
      <c r="M24" s="17">
        <v>0</v>
      </c>
      <c r="N24" s="13" t="str">
        <f t="shared" si="5"/>
        <v/>
      </c>
      <c r="O24" s="13" t="str">
        <f t="shared" si="6"/>
        <v>не применяется</v>
      </c>
      <c r="P24" s="13" t="str">
        <f t="shared" si="7"/>
        <v/>
      </c>
      <c r="Q24" s="17">
        <v>0</v>
      </c>
      <c r="R24" s="17">
        <v>0</v>
      </c>
      <c r="S24" s="17">
        <v>0</v>
      </c>
      <c r="T24" s="13" t="str">
        <f t="shared" si="8"/>
        <v/>
      </c>
      <c r="U24" s="13" t="str">
        <f t="shared" si="9"/>
        <v>не применяется</v>
      </c>
      <c r="V24" s="13" t="str">
        <f t="shared" si="10"/>
        <v/>
      </c>
      <c r="W24" s="13" t="str">
        <f t="shared" si="11"/>
        <v/>
      </c>
      <c r="X24" s="13" t="str">
        <f t="shared" si="12"/>
        <v/>
      </c>
      <c r="Y24" s="13" t="str">
        <f t="shared" si="13"/>
        <v/>
      </c>
      <c r="Z24" s="13">
        <f t="shared" si="14"/>
        <v>0</v>
      </c>
    </row>
    <row r="25" spans="1:26" ht="165.75" x14ac:dyDescent="0.2">
      <c r="A25" s="1" t="s">
        <v>51</v>
      </c>
      <c r="B25" s="11" t="s">
        <v>30</v>
      </c>
      <c r="C25" s="13" t="str">
        <f t="shared" si="0"/>
        <v/>
      </c>
      <c r="D25" s="13">
        <f t="shared" si="1"/>
        <v>0</v>
      </c>
      <c r="E25" s="17">
        <v>0</v>
      </c>
      <c r="F25" s="17">
        <v>0</v>
      </c>
      <c r="G25" s="17">
        <v>0</v>
      </c>
      <c r="H25" s="13" t="e">
        <f t="shared" si="2"/>
        <v>#DIV/0!</v>
      </c>
      <c r="I25" s="13" t="e">
        <f t="shared" si="3"/>
        <v>#DIV/0!</v>
      </c>
      <c r="J25" s="13" t="str">
        <f t="shared" si="4"/>
        <v/>
      </c>
      <c r="K25" s="17">
        <v>0</v>
      </c>
      <c r="L25" s="17">
        <v>0</v>
      </c>
      <c r="M25" s="17">
        <v>0</v>
      </c>
      <c r="N25" s="13" t="str">
        <f t="shared" si="5"/>
        <v/>
      </c>
      <c r="O25" s="13" t="str">
        <f t="shared" si="6"/>
        <v>не применяется</v>
      </c>
      <c r="P25" s="13" t="str">
        <f t="shared" si="7"/>
        <v/>
      </c>
      <c r="Q25" s="17">
        <v>0</v>
      </c>
      <c r="R25" s="17">
        <v>0</v>
      </c>
      <c r="S25" s="17">
        <v>0</v>
      </c>
      <c r="T25" s="13" t="str">
        <f t="shared" si="8"/>
        <v/>
      </c>
      <c r="U25" s="13" t="str">
        <f t="shared" si="9"/>
        <v>не применяется</v>
      </c>
      <c r="V25" s="13" t="str">
        <f t="shared" si="10"/>
        <v/>
      </c>
      <c r="W25" s="13" t="str">
        <f t="shared" si="11"/>
        <v/>
      </c>
      <c r="X25" s="13" t="str">
        <f t="shared" si="12"/>
        <v/>
      </c>
      <c r="Y25" s="13" t="str">
        <f t="shared" si="13"/>
        <v/>
      </c>
      <c r="Z25" s="13">
        <f t="shared" si="14"/>
        <v>0</v>
      </c>
    </row>
    <row r="26" spans="1:26" ht="38.25" x14ac:dyDescent="0.2">
      <c r="A26" s="1" t="s">
        <v>52</v>
      </c>
      <c r="B26" s="11" t="s">
        <v>31</v>
      </c>
      <c r="C26" s="13">
        <f t="shared" si="0"/>
        <v>0.99999999999999989</v>
      </c>
      <c r="D26" s="13">
        <f t="shared" si="1"/>
        <v>1</v>
      </c>
      <c r="E26" s="17">
        <v>1</v>
      </c>
      <c r="F26" s="17">
        <v>100</v>
      </c>
      <c r="G26" s="17">
        <v>1</v>
      </c>
      <c r="H26" s="13">
        <f t="shared" si="2"/>
        <v>46.153846153846146</v>
      </c>
      <c r="I26" s="13">
        <f t="shared" si="3"/>
        <v>0.46153846153846145</v>
      </c>
      <c r="J26" s="13">
        <f t="shared" si="4"/>
        <v>0.46153846153846145</v>
      </c>
      <c r="K26" s="17">
        <v>1</v>
      </c>
      <c r="L26" s="17">
        <v>100</v>
      </c>
      <c r="M26" s="17">
        <v>1</v>
      </c>
      <c r="N26" s="13">
        <f t="shared" si="5"/>
        <v>53.84615384615384</v>
      </c>
      <c r="O26" s="13">
        <f t="shared" si="6"/>
        <v>0.53846153846153844</v>
      </c>
      <c r="P26" s="13">
        <f t="shared" si="7"/>
        <v>0.53846153846153844</v>
      </c>
      <c r="Q26" s="17">
        <v>0</v>
      </c>
      <c r="R26" s="17">
        <v>0</v>
      </c>
      <c r="S26" s="17">
        <v>0</v>
      </c>
      <c r="T26" s="13" t="str">
        <f t="shared" si="8"/>
        <v/>
      </c>
      <c r="U26" s="13" t="str">
        <f t="shared" si="9"/>
        <v>не применяется</v>
      </c>
      <c r="V26" s="13" t="str">
        <f t="shared" si="10"/>
        <v/>
      </c>
      <c r="W26" s="13">
        <f t="shared" si="11"/>
        <v>1</v>
      </c>
      <c r="X26" s="13">
        <f t="shared" si="12"/>
        <v>1.1666666666666667</v>
      </c>
      <c r="Y26" s="13" t="str">
        <f t="shared" si="13"/>
        <v/>
      </c>
      <c r="Z26" s="13">
        <f t="shared" si="14"/>
        <v>2.166666666666667</v>
      </c>
    </row>
    <row r="27" spans="1:26" ht="165.75" x14ac:dyDescent="0.2">
      <c r="A27" s="1" t="s">
        <v>53</v>
      </c>
      <c r="B27" s="11" t="s">
        <v>32</v>
      </c>
      <c r="C27" s="13">
        <f t="shared" si="0"/>
        <v>0.5</v>
      </c>
      <c r="D27" s="13">
        <f t="shared" si="1"/>
        <v>1</v>
      </c>
      <c r="E27" s="17">
        <v>1</v>
      </c>
      <c r="F27" s="17">
        <v>50</v>
      </c>
      <c r="G27" s="17">
        <v>0.5</v>
      </c>
      <c r="H27" s="13">
        <f t="shared" si="2"/>
        <v>100</v>
      </c>
      <c r="I27" s="13">
        <f t="shared" si="3"/>
        <v>0.5</v>
      </c>
      <c r="J27" s="13">
        <f t="shared" si="4"/>
        <v>0.5</v>
      </c>
      <c r="K27" s="17">
        <v>0</v>
      </c>
      <c r="L27" s="17">
        <v>0</v>
      </c>
      <c r="M27" s="17">
        <v>0</v>
      </c>
      <c r="N27" s="13" t="str">
        <f t="shared" si="5"/>
        <v/>
      </c>
      <c r="O27" s="13" t="str">
        <f t="shared" si="6"/>
        <v>не применяется</v>
      </c>
      <c r="P27" s="13" t="str">
        <f t="shared" si="7"/>
        <v/>
      </c>
      <c r="Q27" s="17">
        <v>0</v>
      </c>
      <c r="R27" s="17">
        <v>0</v>
      </c>
      <c r="S27" s="17">
        <v>0</v>
      </c>
      <c r="T27" s="13" t="str">
        <f t="shared" si="8"/>
        <v/>
      </c>
      <c r="U27" s="13" t="str">
        <f t="shared" si="9"/>
        <v>не применяется</v>
      </c>
      <c r="V27" s="13" t="str">
        <f t="shared" si="10"/>
        <v/>
      </c>
      <c r="W27" s="13">
        <f t="shared" si="11"/>
        <v>1</v>
      </c>
      <c r="X27" s="13" t="str">
        <f t="shared" si="12"/>
        <v/>
      </c>
      <c r="Y27" s="13" t="str">
        <f t="shared" si="13"/>
        <v/>
      </c>
      <c r="Z27" s="13">
        <f t="shared" si="14"/>
        <v>1</v>
      </c>
    </row>
    <row r="28" spans="1:26" ht="165.75" x14ac:dyDescent="0.2">
      <c r="A28" s="1" t="s">
        <v>54</v>
      </c>
      <c r="B28" s="11" t="s">
        <v>33</v>
      </c>
      <c r="C28" s="13">
        <f t="shared" si="0"/>
        <v>0</v>
      </c>
      <c r="D28" s="13">
        <f t="shared" si="1"/>
        <v>1</v>
      </c>
      <c r="E28" s="17">
        <v>1</v>
      </c>
      <c r="F28" s="17">
        <v>0</v>
      </c>
      <c r="G28" s="17">
        <v>0</v>
      </c>
      <c r="H28" s="13">
        <f t="shared" si="2"/>
        <v>100</v>
      </c>
      <c r="I28" s="13">
        <f t="shared" si="3"/>
        <v>0</v>
      </c>
      <c r="J28" s="13">
        <f t="shared" si="4"/>
        <v>0</v>
      </c>
      <c r="K28" s="17">
        <v>0</v>
      </c>
      <c r="L28" s="17">
        <v>0</v>
      </c>
      <c r="M28" s="17">
        <v>0</v>
      </c>
      <c r="N28" s="13" t="str">
        <f t="shared" si="5"/>
        <v/>
      </c>
      <c r="O28" s="13" t="str">
        <f t="shared" si="6"/>
        <v>не применяется</v>
      </c>
      <c r="P28" s="13" t="str">
        <f t="shared" si="7"/>
        <v/>
      </c>
      <c r="Q28" s="17">
        <v>0</v>
      </c>
      <c r="R28" s="17">
        <v>0</v>
      </c>
      <c r="S28" s="17">
        <v>0</v>
      </c>
      <c r="T28" s="13" t="str">
        <f t="shared" si="8"/>
        <v/>
      </c>
      <c r="U28" s="13" t="str">
        <f t="shared" si="9"/>
        <v>не применяется</v>
      </c>
      <c r="V28" s="13" t="str">
        <f t="shared" si="10"/>
        <v/>
      </c>
      <c r="W28" s="13">
        <f t="shared" si="11"/>
        <v>1</v>
      </c>
      <c r="X28" s="13" t="str">
        <f t="shared" si="12"/>
        <v/>
      </c>
      <c r="Y28" s="13" t="str">
        <f t="shared" si="13"/>
        <v/>
      </c>
      <c r="Z28" s="13">
        <f t="shared" si="14"/>
        <v>1</v>
      </c>
    </row>
    <row r="29" spans="1:26" ht="165.75" x14ac:dyDescent="0.2">
      <c r="A29" s="1" t="s">
        <v>55</v>
      </c>
      <c r="B29" s="11" t="s">
        <v>34</v>
      </c>
      <c r="C29" s="13">
        <f t="shared" si="0"/>
        <v>0</v>
      </c>
      <c r="D29" s="13">
        <f t="shared" si="1"/>
        <v>1</v>
      </c>
      <c r="E29" s="17">
        <v>1</v>
      </c>
      <c r="F29" s="17">
        <v>0</v>
      </c>
      <c r="G29" s="17">
        <v>0</v>
      </c>
      <c r="H29" s="13" t="str">
        <f t="shared" si="2"/>
        <v/>
      </c>
      <c r="I29" s="13" t="str">
        <f t="shared" si="3"/>
        <v>не применяется</v>
      </c>
      <c r="J29" s="13" t="str">
        <f t="shared" si="4"/>
        <v/>
      </c>
      <c r="K29" s="17">
        <v>0</v>
      </c>
      <c r="L29" s="17">
        <v>0</v>
      </c>
      <c r="M29" s="17">
        <v>0</v>
      </c>
      <c r="N29" s="13" t="str">
        <f t="shared" si="5"/>
        <v/>
      </c>
      <c r="O29" s="13" t="str">
        <f t="shared" si="6"/>
        <v>не применяется</v>
      </c>
      <c r="P29" s="13" t="str">
        <f t="shared" si="7"/>
        <v/>
      </c>
      <c r="Q29" s="17">
        <v>0</v>
      </c>
      <c r="R29" s="17">
        <v>0</v>
      </c>
      <c r="S29" s="17">
        <v>0</v>
      </c>
      <c r="T29" s="13" t="str">
        <f t="shared" si="8"/>
        <v/>
      </c>
      <c r="U29" s="13" t="str">
        <f t="shared" si="9"/>
        <v>не применяется</v>
      </c>
      <c r="V29" s="13" t="str">
        <f t="shared" si="10"/>
        <v/>
      </c>
      <c r="W29" s="13">
        <f t="shared" si="11"/>
        <v>1</v>
      </c>
      <c r="X29" s="13" t="str">
        <f t="shared" si="12"/>
        <v/>
      </c>
      <c r="Y29" s="13" t="str">
        <f t="shared" si="13"/>
        <v/>
      </c>
      <c r="Z29" s="13">
        <f t="shared" si="14"/>
        <v>1</v>
      </c>
    </row>
    <row r="30" spans="1:26" ht="165.75" x14ac:dyDescent="0.2">
      <c r="A30" s="1" t="s">
        <v>56</v>
      </c>
      <c r="B30" s="11" t="s">
        <v>35</v>
      </c>
      <c r="C30" s="13">
        <f t="shared" si="0"/>
        <v>0.5</v>
      </c>
      <c r="D30" s="13">
        <f t="shared" si="1"/>
        <v>1</v>
      </c>
      <c r="E30" s="17">
        <v>1</v>
      </c>
      <c r="F30" s="17">
        <v>50</v>
      </c>
      <c r="G30" s="17">
        <v>0.5</v>
      </c>
      <c r="H30" s="13">
        <f t="shared" si="2"/>
        <v>100</v>
      </c>
      <c r="I30" s="13">
        <f t="shared" si="3"/>
        <v>0.5</v>
      </c>
      <c r="J30" s="13">
        <f t="shared" si="4"/>
        <v>0.5</v>
      </c>
      <c r="K30" s="17">
        <v>0</v>
      </c>
      <c r="L30" s="17">
        <v>0</v>
      </c>
      <c r="M30" s="17">
        <v>0</v>
      </c>
      <c r="N30" s="13" t="str">
        <f t="shared" si="5"/>
        <v/>
      </c>
      <c r="O30" s="13" t="str">
        <f t="shared" si="6"/>
        <v>не применяется</v>
      </c>
      <c r="P30" s="13" t="str">
        <f t="shared" si="7"/>
        <v/>
      </c>
      <c r="Q30" s="17">
        <v>0</v>
      </c>
      <c r="R30" s="17">
        <v>0</v>
      </c>
      <c r="S30" s="17">
        <v>0</v>
      </c>
      <c r="T30" s="13" t="str">
        <f t="shared" si="8"/>
        <v/>
      </c>
      <c r="U30" s="13" t="str">
        <f t="shared" si="9"/>
        <v>не применяется</v>
      </c>
      <c r="V30" s="13" t="str">
        <f t="shared" si="10"/>
        <v/>
      </c>
      <c r="W30" s="13">
        <f t="shared" si="11"/>
        <v>1</v>
      </c>
      <c r="X30" s="13" t="str">
        <f t="shared" si="12"/>
        <v/>
      </c>
      <c r="Y30" s="13" t="str">
        <f t="shared" si="13"/>
        <v/>
      </c>
      <c r="Z30" s="13">
        <f t="shared" si="14"/>
        <v>1</v>
      </c>
    </row>
    <row r="31" spans="1:26" ht="165.75" x14ac:dyDescent="0.2">
      <c r="A31" s="1" t="s">
        <v>57</v>
      </c>
      <c r="B31" s="11" t="s">
        <v>36</v>
      </c>
      <c r="C31" s="13">
        <f t="shared" si="0"/>
        <v>0</v>
      </c>
      <c r="D31" s="13">
        <f t="shared" si="1"/>
        <v>1</v>
      </c>
      <c r="E31" s="17">
        <v>1</v>
      </c>
      <c r="F31" s="17">
        <v>0</v>
      </c>
      <c r="G31" s="17">
        <v>0</v>
      </c>
      <c r="H31" s="13">
        <f t="shared" si="2"/>
        <v>100</v>
      </c>
      <c r="I31" s="13">
        <f t="shared" si="3"/>
        <v>0</v>
      </c>
      <c r="J31" s="13">
        <f t="shared" si="4"/>
        <v>0</v>
      </c>
      <c r="K31" s="17">
        <v>0</v>
      </c>
      <c r="L31" s="17">
        <v>0</v>
      </c>
      <c r="M31" s="17">
        <v>0</v>
      </c>
      <c r="N31" s="13" t="str">
        <f t="shared" si="5"/>
        <v/>
      </c>
      <c r="O31" s="13" t="str">
        <f t="shared" si="6"/>
        <v>не применяется</v>
      </c>
      <c r="P31" s="13" t="str">
        <f t="shared" si="7"/>
        <v/>
      </c>
      <c r="Q31" s="17">
        <v>0</v>
      </c>
      <c r="R31" s="17">
        <v>0</v>
      </c>
      <c r="S31" s="17">
        <v>0</v>
      </c>
      <c r="T31" s="13" t="str">
        <f t="shared" si="8"/>
        <v/>
      </c>
      <c r="U31" s="13" t="str">
        <f t="shared" si="9"/>
        <v>не применяется</v>
      </c>
      <c r="V31" s="13" t="str">
        <f t="shared" si="10"/>
        <v/>
      </c>
      <c r="W31" s="13">
        <f t="shared" si="11"/>
        <v>1</v>
      </c>
      <c r="X31" s="13" t="str">
        <f t="shared" si="12"/>
        <v/>
      </c>
      <c r="Y31" s="13" t="str">
        <f t="shared" si="13"/>
        <v/>
      </c>
      <c r="Z31" s="13">
        <f t="shared" si="14"/>
        <v>1</v>
      </c>
    </row>
    <row r="32" spans="1:26" ht="165.75" x14ac:dyDescent="0.2">
      <c r="A32" s="1" t="s">
        <v>58</v>
      </c>
      <c r="B32" s="11" t="s">
        <v>37</v>
      </c>
      <c r="C32" s="13" t="str">
        <f t="shared" si="0"/>
        <v/>
      </c>
      <c r="D32" s="13">
        <f t="shared" si="1"/>
        <v>0</v>
      </c>
      <c r="E32" s="17">
        <v>0</v>
      </c>
      <c r="F32" s="17">
        <v>0</v>
      </c>
      <c r="G32" s="17">
        <v>0</v>
      </c>
      <c r="H32" s="13" t="e">
        <f t="shared" si="2"/>
        <v>#DIV/0!</v>
      </c>
      <c r="I32" s="13" t="e">
        <f t="shared" si="3"/>
        <v>#DIV/0!</v>
      </c>
      <c r="J32" s="13" t="str">
        <f t="shared" si="4"/>
        <v/>
      </c>
      <c r="K32" s="17">
        <v>0</v>
      </c>
      <c r="L32" s="17">
        <v>0</v>
      </c>
      <c r="M32" s="17">
        <v>0</v>
      </c>
      <c r="N32" s="13" t="str">
        <f t="shared" si="5"/>
        <v/>
      </c>
      <c r="O32" s="13" t="str">
        <f t="shared" si="6"/>
        <v>не применяется</v>
      </c>
      <c r="P32" s="13" t="str">
        <f t="shared" si="7"/>
        <v/>
      </c>
      <c r="Q32" s="17">
        <v>0</v>
      </c>
      <c r="R32" s="17">
        <v>0</v>
      </c>
      <c r="S32" s="17">
        <v>0</v>
      </c>
      <c r="T32" s="13" t="str">
        <f t="shared" si="8"/>
        <v/>
      </c>
      <c r="U32" s="13" t="str">
        <f t="shared" si="9"/>
        <v>не применяется</v>
      </c>
      <c r="V32" s="13" t="str">
        <f t="shared" si="10"/>
        <v/>
      </c>
      <c r="W32" s="13" t="str">
        <f t="shared" si="11"/>
        <v/>
      </c>
      <c r="X32" s="13" t="str">
        <f t="shared" si="12"/>
        <v/>
      </c>
      <c r="Y32" s="13" t="str">
        <f t="shared" si="13"/>
        <v/>
      </c>
      <c r="Z32" s="13">
        <f t="shared" si="14"/>
        <v>0</v>
      </c>
    </row>
    <row r="33" spans="1:27" ht="165.75" x14ac:dyDescent="0.2">
      <c r="A33" s="1" t="s">
        <v>59</v>
      </c>
      <c r="B33" s="11" t="s">
        <v>38</v>
      </c>
      <c r="C33" s="13">
        <f t="shared" si="0"/>
        <v>0.5</v>
      </c>
      <c r="D33" s="13">
        <f t="shared" si="1"/>
        <v>1</v>
      </c>
      <c r="E33" s="17">
        <v>1</v>
      </c>
      <c r="F33" s="17">
        <v>50</v>
      </c>
      <c r="G33" s="17">
        <v>0.5</v>
      </c>
      <c r="H33" s="13">
        <f t="shared" si="2"/>
        <v>100</v>
      </c>
      <c r="I33" s="13">
        <f t="shared" si="3"/>
        <v>0.5</v>
      </c>
      <c r="J33" s="13">
        <f t="shared" si="4"/>
        <v>0.5</v>
      </c>
      <c r="K33" s="17">
        <v>0</v>
      </c>
      <c r="L33" s="17">
        <v>0</v>
      </c>
      <c r="M33" s="17">
        <v>0</v>
      </c>
      <c r="N33" s="13" t="str">
        <f t="shared" si="5"/>
        <v/>
      </c>
      <c r="O33" s="13" t="str">
        <f t="shared" si="6"/>
        <v>не применяется</v>
      </c>
      <c r="P33" s="13" t="str">
        <f t="shared" si="7"/>
        <v/>
      </c>
      <c r="Q33" s="17">
        <v>0</v>
      </c>
      <c r="R33" s="17">
        <v>0</v>
      </c>
      <c r="S33" s="17">
        <v>0</v>
      </c>
      <c r="T33" s="13" t="str">
        <f t="shared" si="8"/>
        <v/>
      </c>
      <c r="U33" s="13" t="str">
        <f t="shared" si="9"/>
        <v>не применяется</v>
      </c>
      <c r="V33" s="13" t="str">
        <f t="shared" si="10"/>
        <v/>
      </c>
      <c r="W33" s="13">
        <f t="shared" si="11"/>
        <v>1</v>
      </c>
      <c r="X33" s="13" t="str">
        <f t="shared" si="12"/>
        <v/>
      </c>
      <c r="Y33" s="13" t="str">
        <f t="shared" si="13"/>
        <v/>
      </c>
      <c r="Z33" s="13">
        <f t="shared" si="14"/>
        <v>1</v>
      </c>
    </row>
    <row r="34" spans="1:27" ht="165.75" x14ac:dyDescent="0.2">
      <c r="A34" s="1" t="s">
        <v>60</v>
      </c>
      <c r="B34" s="11" t="s">
        <v>147</v>
      </c>
      <c r="C34" s="13">
        <f t="shared" si="0"/>
        <v>0.53846153846153844</v>
      </c>
      <c r="D34" s="13">
        <f t="shared" si="1"/>
        <v>1</v>
      </c>
      <c r="E34" s="17">
        <v>1</v>
      </c>
      <c r="F34" s="17">
        <v>100</v>
      </c>
      <c r="G34" s="17">
        <v>1</v>
      </c>
      <c r="H34" s="13" t="str">
        <f t="shared" si="2"/>
        <v/>
      </c>
      <c r="I34" s="13" t="str">
        <f t="shared" si="3"/>
        <v>не применяется</v>
      </c>
      <c r="J34" s="13" t="str">
        <f t="shared" si="4"/>
        <v/>
      </c>
      <c r="K34" s="17">
        <v>1</v>
      </c>
      <c r="L34" s="17">
        <v>100</v>
      </c>
      <c r="M34" s="17">
        <v>1</v>
      </c>
      <c r="N34" s="13">
        <f t="shared" si="5"/>
        <v>53.84615384615384</v>
      </c>
      <c r="O34" s="13">
        <f t="shared" si="6"/>
        <v>0.53846153846153844</v>
      </c>
      <c r="P34" s="13">
        <f t="shared" si="7"/>
        <v>0.53846153846153844</v>
      </c>
      <c r="Q34" s="17">
        <v>0</v>
      </c>
      <c r="R34" s="17">
        <v>0</v>
      </c>
      <c r="S34" s="17">
        <v>0</v>
      </c>
      <c r="T34" s="13" t="str">
        <f t="shared" si="8"/>
        <v/>
      </c>
      <c r="U34" s="13" t="str">
        <f t="shared" si="9"/>
        <v>не применяется</v>
      </c>
      <c r="V34" s="13" t="str">
        <f t="shared" si="10"/>
        <v/>
      </c>
      <c r="W34" s="13">
        <f t="shared" si="11"/>
        <v>1</v>
      </c>
      <c r="X34" s="13">
        <f t="shared" si="12"/>
        <v>1.1666666666666667</v>
      </c>
      <c r="Y34" s="13" t="str">
        <f t="shared" si="13"/>
        <v/>
      </c>
      <c r="Z34" s="13">
        <f t="shared" si="14"/>
        <v>2.166666666666667</v>
      </c>
    </row>
    <row r="35" spans="1:27" ht="165.75" x14ac:dyDescent="0.2">
      <c r="A35" s="1" t="s">
        <v>61</v>
      </c>
      <c r="B35" s="11" t="s">
        <v>39</v>
      </c>
      <c r="C35" s="13">
        <f t="shared" si="0"/>
        <v>0</v>
      </c>
      <c r="D35" s="13">
        <f t="shared" si="1"/>
        <v>1</v>
      </c>
      <c r="E35" s="17">
        <v>1</v>
      </c>
      <c r="F35" s="17">
        <v>0</v>
      </c>
      <c r="G35" s="17">
        <v>0</v>
      </c>
      <c r="H35" s="13" t="str">
        <f t="shared" si="2"/>
        <v/>
      </c>
      <c r="I35" s="13" t="str">
        <f t="shared" si="3"/>
        <v>не применяется</v>
      </c>
      <c r="J35" s="13" t="str">
        <f t="shared" si="4"/>
        <v/>
      </c>
      <c r="K35" s="17">
        <v>0</v>
      </c>
      <c r="L35" s="17">
        <v>0</v>
      </c>
      <c r="M35" s="17">
        <v>0</v>
      </c>
      <c r="N35" s="13" t="str">
        <f t="shared" si="5"/>
        <v/>
      </c>
      <c r="O35" s="13" t="str">
        <f t="shared" si="6"/>
        <v>не применяется</v>
      </c>
      <c r="P35" s="13" t="str">
        <f t="shared" si="7"/>
        <v/>
      </c>
      <c r="Q35" s="17">
        <v>0</v>
      </c>
      <c r="R35" s="17">
        <v>0</v>
      </c>
      <c r="S35" s="17">
        <v>0</v>
      </c>
      <c r="T35" s="13" t="str">
        <f t="shared" si="8"/>
        <v/>
      </c>
      <c r="U35" s="13" t="str">
        <f t="shared" si="9"/>
        <v>не применяется</v>
      </c>
      <c r="V35" s="13" t="str">
        <f t="shared" si="10"/>
        <v/>
      </c>
      <c r="W35" s="13">
        <f t="shared" si="11"/>
        <v>1</v>
      </c>
      <c r="X35" s="13" t="str">
        <f t="shared" si="12"/>
        <v/>
      </c>
      <c r="Y35" s="13" t="str">
        <f t="shared" si="13"/>
        <v/>
      </c>
      <c r="Z35" s="13">
        <f t="shared" si="14"/>
        <v>1</v>
      </c>
    </row>
    <row r="36" spans="1:27" ht="165.75" x14ac:dyDescent="0.2">
      <c r="A36" s="1" t="s">
        <v>62</v>
      </c>
      <c r="B36" s="11" t="s">
        <v>40</v>
      </c>
      <c r="C36" s="13">
        <f t="shared" si="0"/>
        <v>0</v>
      </c>
      <c r="D36" s="13">
        <f t="shared" si="1"/>
        <v>1</v>
      </c>
      <c r="E36" s="17">
        <v>1</v>
      </c>
      <c r="F36" s="17">
        <v>0</v>
      </c>
      <c r="G36" s="17">
        <v>0</v>
      </c>
      <c r="H36" s="13" t="str">
        <f t="shared" si="2"/>
        <v/>
      </c>
      <c r="I36" s="13" t="str">
        <f t="shared" si="3"/>
        <v>не применяется</v>
      </c>
      <c r="J36" s="13" t="str">
        <f t="shared" si="4"/>
        <v/>
      </c>
      <c r="K36" s="17">
        <v>0</v>
      </c>
      <c r="L36" s="17">
        <v>0</v>
      </c>
      <c r="M36" s="17">
        <v>0</v>
      </c>
      <c r="N36" s="13" t="str">
        <f t="shared" si="5"/>
        <v/>
      </c>
      <c r="O36" s="13" t="str">
        <f t="shared" si="6"/>
        <v>не применяется</v>
      </c>
      <c r="P36" s="13" t="str">
        <f t="shared" si="7"/>
        <v/>
      </c>
      <c r="Q36" s="17">
        <v>0</v>
      </c>
      <c r="R36" s="17">
        <v>0</v>
      </c>
      <c r="S36" s="17">
        <v>0</v>
      </c>
      <c r="T36" s="13" t="str">
        <f t="shared" si="8"/>
        <v/>
      </c>
      <c r="U36" s="13" t="str">
        <f t="shared" si="9"/>
        <v>не применяется</v>
      </c>
      <c r="V36" s="13" t="str">
        <f t="shared" si="10"/>
        <v/>
      </c>
      <c r="W36" s="13">
        <f t="shared" si="11"/>
        <v>1</v>
      </c>
      <c r="X36" s="13" t="str">
        <f t="shared" si="12"/>
        <v/>
      </c>
      <c r="Y36" s="13" t="str">
        <f t="shared" si="13"/>
        <v/>
      </c>
      <c r="Z36" s="13">
        <f t="shared" si="14"/>
        <v>1</v>
      </c>
    </row>
    <row r="37" spans="1:27" ht="13.5" customHeight="1" x14ac:dyDescent="0.2">
      <c r="X37" s="10"/>
      <c r="Y37" s="10"/>
      <c r="Z37" s="10"/>
    </row>
    <row r="38" spans="1:27" x14ac:dyDescent="0.2">
      <c r="X38" s="10"/>
      <c r="Y38" s="10"/>
      <c r="Z38" s="10"/>
    </row>
    <row r="39" spans="1:27" x14ac:dyDescent="0.2">
      <c r="X39" s="10"/>
      <c r="Y39" s="10"/>
      <c r="Z39" s="10"/>
    </row>
    <row r="40" spans="1:27" x14ac:dyDescent="0.2">
      <c r="X40" s="10"/>
      <c r="Y40" s="10"/>
      <c r="Z40" s="10"/>
    </row>
    <row r="41" spans="1:27" x14ac:dyDescent="0.2">
      <c r="X41" s="10"/>
      <c r="Y41" s="10"/>
      <c r="Z41" s="10"/>
    </row>
    <row r="42" spans="1:27" x14ac:dyDescent="0.2">
      <c r="X42" s="10"/>
      <c r="Y42" s="10"/>
      <c r="Z42" s="10"/>
    </row>
    <row r="43" spans="1:27" x14ac:dyDescent="0.2">
      <c r="X43" s="10"/>
      <c r="Y43" s="10"/>
      <c r="Z43" s="10"/>
    </row>
    <row r="44" spans="1:27" x14ac:dyDescent="0.2">
      <c r="X44" s="10"/>
      <c r="Y44" s="10"/>
      <c r="Z44" s="10"/>
    </row>
    <row r="45" spans="1:27" x14ac:dyDescent="0.2">
      <c r="X45" s="10"/>
      <c r="Y45" s="10"/>
      <c r="Z45" s="10"/>
    </row>
    <row r="46" spans="1:27" x14ac:dyDescent="0.2">
      <c r="X46" s="10"/>
      <c r="Y46" s="10"/>
      <c r="Z46" s="10"/>
      <c r="AA46" s="10"/>
    </row>
    <row r="47" spans="1:27" x14ac:dyDescent="0.2">
      <c r="X47" s="10"/>
      <c r="Y47" s="10"/>
      <c r="Z47" s="10"/>
      <c r="AA47" s="10"/>
    </row>
    <row r="48" spans="1:27" x14ac:dyDescent="0.2">
      <c r="X48" s="10"/>
      <c r="Y48" s="10"/>
      <c r="Z48" s="10"/>
      <c r="AA48" s="10"/>
    </row>
    <row r="49" spans="24:27" x14ac:dyDescent="0.2">
      <c r="X49" s="10"/>
      <c r="Y49" s="10"/>
      <c r="Z49" s="10"/>
      <c r="AA49" s="10"/>
    </row>
    <row r="50" spans="24:27" x14ac:dyDescent="0.2">
      <c r="X50" s="10"/>
      <c r="Y50" s="10"/>
      <c r="Z50" s="10"/>
      <c r="AA50" s="10"/>
    </row>
    <row r="51" spans="24:27" x14ac:dyDescent="0.2">
      <c r="X51" s="10"/>
      <c r="Y51" s="10"/>
      <c r="Z51" s="10"/>
      <c r="AA51" s="10"/>
    </row>
    <row r="52" spans="24:27" x14ac:dyDescent="0.2">
      <c r="X52" s="10"/>
      <c r="Y52" s="10"/>
      <c r="Z52" s="10"/>
      <c r="AA52" s="10"/>
    </row>
    <row r="53" spans="24:27" x14ac:dyDescent="0.2">
      <c r="X53" s="10"/>
      <c r="Y53" s="10"/>
      <c r="Z53" s="10"/>
      <c r="AA53" s="10"/>
    </row>
    <row r="54" spans="24:27" x14ac:dyDescent="0.2">
      <c r="X54" s="10"/>
      <c r="Y54" s="10"/>
      <c r="Z54" s="10"/>
      <c r="AA54" s="10"/>
    </row>
    <row r="55" spans="24:27" ht="30" customHeight="1" x14ac:dyDescent="0.2">
      <c r="X55" s="10"/>
      <c r="Y55" s="10"/>
      <c r="Z55" s="10"/>
      <c r="AA55" s="10"/>
    </row>
    <row r="56" spans="24:27" x14ac:dyDescent="0.2">
      <c r="X56" s="10"/>
      <c r="Y56" s="10"/>
      <c r="Z56" s="10"/>
      <c r="AA56" s="10"/>
    </row>
    <row r="57" spans="24:27" x14ac:dyDescent="0.2">
      <c r="X57" s="10"/>
      <c r="Y57" s="10"/>
      <c r="Z57" s="10"/>
      <c r="AA57" s="10"/>
    </row>
    <row r="58" spans="24:27" x14ac:dyDescent="0.2">
      <c r="X58" s="10"/>
      <c r="Y58" s="10"/>
      <c r="Z58" s="10"/>
      <c r="AA58" s="10"/>
    </row>
    <row r="59" spans="24:27" x14ac:dyDescent="0.2">
      <c r="X59" s="10"/>
      <c r="Y59" s="10"/>
      <c r="Z59" s="10"/>
      <c r="AA59" s="10"/>
    </row>
    <row r="60" spans="24:27" x14ac:dyDescent="0.2">
      <c r="X60" s="10"/>
      <c r="Y60" s="10"/>
      <c r="Z60" s="10"/>
      <c r="AA60" s="10"/>
    </row>
    <row r="61" spans="24:27" x14ac:dyDescent="0.2">
      <c r="X61" s="10"/>
      <c r="Y61" s="10"/>
      <c r="Z61" s="10"/>
      <c r="AA61" s="10"/>
    </row>
    <row r="62" spans="24:27" x14ac:dyDescent="0.2">
      <c r="X62" s="10"/>
      <c r="Y62" s="10"/>
      <c r="Z62" s="10"/>
      <c r="AA62" s="10"/>
    </row>
    <row r="63" spans="24:27" x14ac:dyDescent="0.2">
      <c r="X63" s="10"/>
      <c r="Y63" s="10"/>
      <c r="Z63" s="10"/>
      <c r="AA63" s="10"/>
    </row>
    <row r="64" spans="24:27" x14ac:dyDescent="0.2">
      <c r="X64" s="10"/>
      <c r="Y64" s="10"/>
      <c r="Z64" s="10"/>
      <c r="AA64" s="10"/>
    </row>
    <row r="65" spans="24:27" x14ac:dyDescent="0.2">
      <c r="X65" s="10"/>
      <c r="Y65" s="10"/>
      <c r="Z65" s="10"/>
      <c r="AA65" s="10"/>
    </row>
    <row r="66" spans="24:27" x14ac:dyDescent="0.2">
      <c r="X66" s="10"/>
      <c r="Y66" s="10"/>
      <c r="Z66" s="10"/>
      <c r="AA66" s="10"/>
    </row>
    <row r="67" spans="24:27" x14ac:dyDescent="0.2">
      <c r="X67" s="10"/>
      <c r="Y67" s="10"/>
      <c r="Z67" s="10"/>
      <c r="AA67" s="10"/>
    </row>
    <row r="68" spans="24:27" x14ac:dyDescent="0.2">
      <c r="X68" s="10"/>
      <c r="Y68" s="10"/>
      <c r="Z68" s="10"/>
      <c r="AA68" s="10"/>
    </row>
  </sheetData>
  <sheetProtection algorithmName="SHA-512" hashValue="/tS00CsdIAMHLzzwpOFwxdkMXdaxSbCOS6i0kjFu+zYNBF2bw7BJ/GhouJ6DIEhufWcDY8ka5xiQUAff5xctqQ==" saltValue="2GoFheZNtq3noMq5BmfjaA==" spinCount="100000" sheet="1" objects="1" scenarios="1" formatCells="0" formatColumns="0" formatRows="0" deleteColumns="0" deleteRows="0"/>
  <protectedRanges>
    <protectedRange sqref="C14:C36" name="krista_tr_47106_0_0"/>
    <protectedRange sqref="D14:D36" name="krista_tr_40531_0_0"/>
    <protectedRange sqref="H14:H36" name="krista_tf_40535_0_0"/>
    <protectedRange sqref="I14:I36" name="krista_tf_40536_0_0"/>
    <protectedRange sqref="J14:J36" name="krista_tr_40537_0_0"/>
    <protectedRange sqref="N14:N36" name="krista_tf_40541_0_0"/>
    <protectedRange sqref="O14:O36" name="krista_tf_40542_0_0"/>
    <protectedRange sqref="P14:P36" name="krista_tr_40543_0_0"/>
    <protectedRange sqref="T14:T36" name="krista_tf_40547_0_0"/>
    <protectedRange sqref="U14:U36" name="krista_tf_40548_0_0"/>
    <protectedRange sqref="V14:V36" name="krista_tr_40549_0_0"/>
    <protectedRange sqref="W14:W36" name="krista_tf_40580_0_0"/>
    <protectedRange sqref="X14:X36" name="krista_tf_40581_0_0"/>
    <protectedRange sqref="Y14:Y36" name="krista_tf_40582_0_0"/>
    <protectedRange sqref="Z14:Z36" name="krista_tf_40588_0_0"/>
  </protectedRanges>
  <mergeCells count="12">
    <mergeCell ref="W12:Z12"/>
    <mergeCell ref="A1:E1"/>
    <mergeCell ref="B8:H8"/>
    <mergeCell ref="B9:H9"/>
    <mergeCell ref="B10:H10"/>
    <mergeCell ref="Q12:V12"/>
    <mergeCell ref="E12:J12"/>
    <mergeCell ref="A12:A13"/>
    <mergeCell ref="B12:B13"/>
    <mergeCell ref="C12:C13"/>
    <mergeCell ref="D12:D13"/>
    <mergeCell ref="K12:P12"/>
  </mergeCells>
  <conditionalFormatting sqref="A8:A11">
    <cfRule type="expression" dxfId="5" priority="2" stopIfTrue="1">
      <formula>"(сумм(A8:F12)&lt;&gt;100"</formula>
    </cfRule>
  </conditionalFormatting>
  <pageMargins left="0.25" right="0.25" top="0.75" bottom="0.75" header="0.3" footer="0.3"/>
  <pageSetup paperSize="8" scale="39" fitToWidth="0" orientation="landscape" r:id="rId1"/>
  <headerFooter alignWithMargins="0"/>
  <customProperties>
    <customPr name="40591" r:id="rId2"/>
    <customPr name="40592" r:id="rId3"/>
    <customPr name="40593" r:id="rId4"/>
    <customPr name="40594" r:id="rId5"/>
    <customPr name="krista_fm_columnsmarkup" r:id="rId6"/>
    <customPr name="krista_fm_consts" r:id="rId7"/>
    <customPr name="krista_fm_Events" r:id="rId8"/>
    <customPr name="krista_fm_metadataXML" r:id="rId9"/>
    <customPr name="krista_fm_rowsaxis" r:id="rId10"/>
    <customPr name="krista_fm_rowsmarkup" r:id="rId11"/>
    <customPr name="krista_SheetHistory" r:id="rId12"/>
    <customPr name="p15" r:id="rId13"/>
    <customPr name="p19" r:id="rId14"/>
    <customPr name="p22" r:id="rId15"/>
  </customProperties>
  <legacy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C000"/>
    <pageSetUpPr fitToPage="1"/>
  </sheetPr>
  <dimension ref="A1:AN52"/>
  <sheetViews>
    <sheetView view="pageBreakPreview" zoomScale="60" zoomScaleNormal="75" workbookViewId="0">
      <selection activeCell="A14" sqref="A14:A15"/>
    </sheetView>
  </sheetViews>
  <sheetFormatPr defaultRowHeight="12.75" x14ac:dyDescent="0.2"/>
  <cols>
    <col min="1" max="1" width="6.28515625" customWidth="1"/>
    <col min="2" max="2" width="81.42578125" customWidth="1"/>
    <col min="3" max="3" width="11.5703125" customWidth="1"/>
    <col min="4" max="4" width="17.7109375" customWidth="1"/>
    <col min="5" max="5" width="15.42578125" bestFit="1" customWidth="1"/>
    <col min="6" max="6" width="12.7109375" customWidth="1"/>
    <col min="7" max="7" width="11.5703125" customWidth="1"/>
    <col min="8" max="8" width="12.7109375" customWidth="1"/>
    <col min="9" max="9" width="13.85546875" hidden="1" customWidth="1"/>
    <col min="10" max="10" width="11" customWidth="1"/>
    <col min="11" max="11" width="13.42578125" customWidth="1"/>
    <col min="12" max="12" width="12.5703125" customWidth="1"/>
    <col min="13" max="13" width="11.7109375" customWidth="1"/>
    <col min="14" max="14" width="11.28515625" customWidth="1"/>
    <col min="15" max="15" width="13.140625" hidden="1" customWidth="1"/>
    <col min="16" max="16" width="13.28515625" customWidth="1"/>
    <col min="17" max="17" width="11.7109375" customWidth="1"/>
    <col min="18" max="18" width="11.42578125" customWidth="1"/>
    <col min="19" max="19" width="13" customWidth="1"/>
    <col min="20" max="20" width="13.140625" customWidth="1"/>
    <col min="21" max="21" width="10.140625" hidden="1" customWidth="1"/>
    <col min="22" max="22" width="13.28515625" customWidth="1"/>
    <col min="23" max="23" width="13.140625" customWidth="1"/>
    <col min="24" max="24" width="12.140625" customWidth="1"/>
    <col min="25" max="25" width="11.85546875" customWidth="1"/>
    <col min="26" max="26" width="13.28515625" customWidth="1"/>
    <col min="27" max="27" width="14.28515625" hidden="1" customWidth="1"/>
    <col min="28" max="28" width="12.28515625" bestFit="1" customWidth="1"/>
    <col min="29" max="29" width="15.140625" customWidth="1"/>
    <col min="30" max="30" width="11.85546875" customWidth="1"/>
    <col min="31" max="31" width="13.140625" customWidth="1"/>
    <col min="32" max="32" width="13" customWidth="1"/>
    <col min="33" max="33" width="13.140625" hidden="1" customWidth="1"/>
    <col min="34" max="34" width="11" customWidth="1"/>
    <col min="35" max="35" width="13" hidden="1" customWidth="1"/>
    <col min="36" max="36" width="12.5703125" style="8" hidden="1" customWidth="1"/>
    <col min="37" max="37" width="11.85546875" style="8" hidden="1" customWidth="1"/>
    <col min="38" max="38" width="11.28515625" style="8" hidden="1" customWidth="1"/>
    <col min="39" max="39" width="10.42578125" style="8" hidden="1" customWidth="1"/>
    <col min="40" max="40" width="13.7109375" style="8" hidden="1" customWidth="1"/>
    <col min="41" max="47" width="27.42578125" customWidth="1"/>
    <col min="48" max="48" width="60.85546875" customWidth="1"/>
    <col min="49" max="54" width="27.42578125" customWidth="1"/>
    <col min="55" max="57" width="31.28515625" customWidth="1"/>
    <col min="58" max="58" width="27.42578125" customWidth="1"/>
    <col min="59" max="61" width="34.28515625" customWidth="1"/>
    <col min="62" max="65" width="27.42578125" customWidth="1"/>
    <col min="66" max="66" width="39.42578125" customWidth="1"/>
    <col min="67" max="67" width="41.28515625" customWidth="1"/>
    <col min="68" max="79" width="27.42578125" customWidth="1"/>
    <col min="82" max="82" width="10.28515625" bestFit="1" customWidth="1"/>
    <col min="85" max="85" width="10.28515625" bestFit="1" customWidth="1"/>
    <col min="88" max="88" width="10.28515625" bestFit="1" customWidth="1"/>
    <col min="91" max="91" width="10.28515625" bestFit="1" customWidth="1"/>
    <col min="94" max="94" width="10.28515625" bestFit="1" customWidth="1"/>
    <col min="97" max="97" width="10.28515625" bestFit="1" customWidth="1"/>
    <col min="100" max="100" width="10.28515625" bestFit="1" customWidth="1"/>
    <col min="103" max="103" width="10.28515625" bestFit="1" customWidth="1"/>
    <col min="106" max="106" width="10.28515625" bestFit="1" customWidth="1"/>
    <col min="109" max="109" width="10.28515625" bestFit="1" customWidth="1"/>
    <col min="112" max="112" width="10.28515625" bestFit="1" customWidth="1"/>
    <col min="115" max="115" width="10.28515625" bestFit="1" customWidth="1"/>
    <col min="118" max="118" width="10.28515625" bestFit="1" customWidth="1"/>
    <col min="121" max="121" width="10.28515625" bestFit="1" customWidth="1"/>
    <col min="124" max="124" width="10.28515625" bestFit="1" customWidth="1"/>
    <col min="127" max="127" width="10.28515625" bestFit="1" customWidth="1"/>
    <col min="130" max="130" width="10.28515625" bestFit="1" customWidth="1"/>
    <col min="133" max="133" width="10.28515625" bestFit="1" customWidth="1"/>
    <col min="136" max="136" width="10.28515625" bestFit="1" customWidth="1"/>
    <col min="139" max="139" width="10.28515625" bestFit="1" customWidth="1"/>
    <col min="142" max="142" width="10.28515625" bestFit="1" customWidth="1"/>
    <col min="145" max="145" width="10.28515625" bestFit="1" customWidth="1"/>
    <col min="148" max="148" width="10.28515625" bestFit="1" customWidth="1"/>
    <col min="151" max="151" width="10.28515625" bestFit="1" customWidth="1"/>
    <col min="154" max="154" width="10.28515625" bestFit="1" customWidth="1"/>
    <col min="157" max="157" width="10.28515625" bestFit="1" customWidth="1"/>
    <col min="160" max="160" width="10.28515625" bestFit="1" customWidth="1"/>
    <col min="163" max="163" width="10.28515625" bestFit="1" customWidth="1"/>
    <col min="166" max="166" width="10.28515625" bestFit="1" customWidth="1"/>
    <col min="169" max="169" width="10.28515625" bestFit="1" customWidth="1"/>
    <col min="172" max="172" width="10.28515625" bestFit="1" customWidth="1"/>
    <col min="175" max="175" width="10.28515625" bestFit="1" customWidth="1"/>
    <col min="178" max="178" width="10.28515625" bestFit="1" customWidth="1"/>
    <col min="181" max="181" width="10.28515625" bestFit="1" customWidth="1"/>
    <col min="184" max="184" width="10.28515625" bestFit="1" customWidth="1"/>
    <col min="187" max="187" width="10.28515625" bestFit="1" customWidth="1"/>
    <col min="190" max="190" width="10.28515625" bestFit="1" customWidth="1"/>
    <col min="193" max="193" width="10.28515625" bestFit="1" customWidth="1"/>
    <col min="196" max="196" width="10.28515625" bestFit="1" customWidth="1"/>
    <col min="199" max="199" width="10.28515625" bestFit="1" customWidth="1"/>
    <col min="202" max="202" width="10.28515625" bestFit="1" customWidth="1"/>
    <col min="205" max="205" width="10.28515625" bestFit="1" customWidth="1"/>
    <col min="208" max="208" width="10.28515625" bestFit="1" customWidth="1"/>
    <col min="211" max="211" width="10.28515625" bestFit="1" customWidth="1"/>
    <col min="214" max="214" width="10.28515625" bestFit="1" customWidth="1"/>
    <col min="217" max="217" width="10.28515625" bestFit="1" customWidth="1"/>
    <col min="220" max="220" width="10.28515625" bestFit="1" customWidth="1"/>
  </cols>
  <sheetData>
    <row r="1" spans="1:40" ht="20.25" customHeight="1" x14ac:dyDescent="0.25">
      <c r="A1" s="60" t="s">
        <v>71</v>
      </c>
      <c r="B1" s="61"/>
      <c r="C1" s="61"/>
      <c r="D1" s="61"/>
      <c r="E1" s="61"/>
      <c r="AJ1" s="10"/>
      <c r="AK1" s="10"/>
      <c r="AL1" s="10"/>
      <c r="AM1" s="10"/>
      <c r="AN1" s="10"/>
    </row>
    <row r="2" spans="1:40" x14ac:dyDescent="0.2">
      <c r="AJ2" s="10"/>
      <c r="AK2" s="10"/>
      <c r="AL2" s="10"/>
      <c r="AM2" s="10"/>
      <c r="AN2" s="10"/>
    </row>
    <row r="3" spans="1:40" x14ac:dyDescent="0.2">
      <c r="A3" s="2" t="s">
        <v>14</v>
      </c>
      <c r="B3" s="2"/>
      <c r="C3" s="2"/>
      <c r="D3" s="2"/>
      <c r="E3" s="2"/>
      <c r="F3" s="2"/>
      <c r="G3" s="2"/>
      <c r="H3" s="2"/>
      <c r="AJ3" s="10"/>
      <c r="AK3" s="10"/>
      <c r="AL3" s="10"/>
      <c r="AM3" s="10"/>
      <c r="AN3" s="10"/>
    </row>
    <row r="4" spans="1:40" x14ac:dyDescent="0.2">
      <c r="A4" s="2" t="s">
        <v>15</v>
      </c>
      <c r="B4" s="2"/>
      <c r="C4" s="2"/>
      <c r="D4" s="2"/>
      <c r="E4" s="2"/>
      <c r="F4" s="2"/>
      <c r="G4" s="2"/>
      <c r="H4" s="2"/>
      <c r="AJ4" s="10"/>
      <c r="AK4" s="10"/>
      <c r="AL4" s="10"/>
      <c r="AM4" s="10"/>
      <c r="AN4" s="10"/>
    </row>
    <row r="5" spans="1:40" x14ac:dyDescent="0.2">
      <c r="A5" s="2" t="s">
        <v>1</v>
      </c>
      <c r="B5" s="2"/>
      <c r="C5" s="2"/>
      <c r="D5" s="2"/>
      <c r="E5" s="2"/>
      <c r="F5" s="2"/>
      <c r="G5" s="2"/>
      <c r="H5" s="2"/>
      <c r="AJ5" s="10"/>
      <c r="AK5" s="10"/>
      <c r="AL5" s="10"/>
      <c r="AM5" s="10"/>
      <c r="AN5" s="10"/>
    </row>
    <row r="6" spans="1:40" x14ac:dyDescent="0.2">
      <c r="A6" s="2" t="s">
        <v>7</v>
      </c>
      <c r="B6" s="2"/>
      <c r="C6" s="2"/>
      <c r="D6" s="2"/>
      <c r="E6" s="2"/>
      <c r="F6" s="2"/>
      <c r="G6" s="2"/>
      <c r="H6" s="2"/>
      <c r="AJ6" s="10"/>
      <c r="AK6" s="10"/>
      <c r="AL6" s="10"/>
      <c r="AM6" s="10"/>
      <c r="AN6" s="10"/>
    </row>
    <row r="7" spans="1:40" ht="13.5" thickBot="1" x14ac:dyDescent="0.25">
      <c r="A7" s="5" t="s">
        <v>2</v>
      </c>
      <c r="B7" s="4"/>
      <c r="C7" s="4"/>
      <c r="D7" s="4"/>
      <c r="E7" s="4"/>
      <c r="F7" s="4"/>
      <c r="G7" s="4"/>
      <c r="H7" s="4"/>
      <c r="AJ7" s="10"/>
      <c r="AK7" s="10"/>
      <c r="AL7" s="10"/>
      <c r="AM7" s="10"/>
      <c r="AN7" s="10"/>
    </row>
    <row r="8" spans="1:40" ht="21" customHeight="1" thickBot="1" x14ac:dyDescent="0.25">
      <c r="A8" s="6">
        <v>15</v>
      </c>
      <c r="B8" s="56" t="s">
        <v>95</v>
      </c>
      <c r="C8" s="57"/>
      <c r="D8" s="57"/>
      <c r="E8" s="57"/>
      <c r="F8" s="57"/>
      <c r="G8" s="57"/>
      <c r="H8" s="57"/>
      <c r="AJ8" s="10"/>
      <c r="AK8" s="10"/>
      <c r="AL8" s="10"/>
      <c r="AM8" s="10"/>
      <c r="AN8" s="10"/>
    </row>
    <row r="9" spans="1:40" ht="20.25" customHeight="1" thickBot="1" x14ac:dyDescent="0.25">
      <c r="A9" s="6">
        <v>19</v>
      </c>
      <c r="B9" s="56" t="s">
        <v>96</v>
      </c>
      <c r="C9" s="57"/>
      <c r="D9" s="57"/>
      <c r="E9" s="57"/>
      <c r="F9" s="58"/>
      <c r="G9" s="58"/>
      <c r="H9" s="58"/>
      <c r="AJ9" s="10"/>
      <c r="AK9" s="10"/>
      <c r="AL9" s="10"/>
      <c r="AM9" s="10"/>
      <c r="AN9" s="10"/>
    </row>
    <row r="10" spans="1:40" ht="27" customHeight="1" thickBot="1" x14ac:dyDescent="0.25">
      <c r="A10" s="6">
        <v>39</v>
      </c>
      <c r="B10" s="56" t="s">
        <v>97</v>
      </c>
      <c r="C10" s="57"/>
      <c r="D10" s="57"/>
      <c r="E10" s="57"/>
      <c r="F10" s="58"/>
      <c r="G10" s="58"/>
      <c r="H10" s="58"/>
      <c r="AJ10" s="10"/>
      <c r="AK10" s="10"/>
      <c r="AL10" s="10"/>
      <c r="AM10" s="10"/>
      <c r="AN10" s="10"/>
    </row>
    <row r="11" spans="1:40" ht="27.75" customHeight="1" thickBot="1" x14ac:dyDescent="0.25">
      <c r="A11" s="6">
        <v>9</v>
      </c>
      <c r="B11" s="56" t="s">
        <v>98</v>
      </c>
      <c r="C11" s="57"/>
      <c r="D11" s="57"/>
      <c r="E11" s="57"/>
      <c r="F11" s="58"/>
      <c r="G11" s="58"/>
      <c r="H11" s="58"/>
      <c r="AJ11" s="10"/>
      <c r="AK11" s="10"/>
      <c r="AL11" s="10"/>
      <c r="AM11" s="10"/>
      <c r="AN11" s="10"/>
    </row>
    <row r="12" spans="1:40" ht="27.75" customHeight="1" thickBot="1" x14ac:dyDescent="0.25">
      <c r="A12" s="6">
        <v>18</v>
      </c>
      <c r="B12" s="56" t="s">
        <v>99</v>
      </c>
      <c r="C12" s="57"/>
      <c r="D12" s="57"/>
      <c r="E12" s="57"/>
      <c r="F12" s="58"/>
      <c r="G12" s="58"/>
      <c r="H12" s="58"/>
      <c r="AJ12" s="10"/>
      <c r="AK12" s="10"/>
      <c r="AL12" s="10"/>
      <c r="AM12" s="10"/>
      <c r="AN12" s="10"/>
    </row>
    <row r="13" spans="1:40" ht="27.75" customHeight="1" thickBot="1" x14ac:dyDescent="0.25">
      <c r="A13" s="23"/>
      <c r="B13" s="26"/>
      <c r="C13" s="27"/>
      <c r="D13" s="27"/>
      <c r="E13" s="27"/>
      <c r="F13" s="20"/>
      <c r="G13" s="20"/>
      <c r="H13" s="20"/>
      <c r="AJ13" s="10"/>
      <c r="AK13" s="10"/>
      <c r="AL13" s="10"/>
      <c r="AM13" s="10"/>
      <c r="AN13" s="10"/>
    </row>
    <row r="14" spans="1:40" ht="67.5" customHeight="1" x14ac:dyDescent="0.2">
      <c r="A14" s="93" t="s">
        <v>9</v>
      </c>
      <c r="B14" s="95" t="s">
        <v>8</v>
      </c>
      <c r="C14" s="95" t="s">
        <v>20</v>
      </c>
      <c r="D14" s="97" t="s">
        <v>136</v>
      </c>
      <c r="E14" s="92" t="s">
        <v>100</v>
      </c>
      <c r="F14" s="84"/>
      <c r="G14" s="84"/>
      <c r="H14" s="84"/>
      <c r="I14" s="84"/>
      <c r="J14" s="85"/>
      <c r="K14" s="89" t="s">
        <v>101</v>
      </c>
      <c r="L14" s="90"/>
      <c r="M14" s="90"/>
      <c r="N14" s="90"/>
      <c r="O14" s="90"/>
      <c r="P14" s="91"/>
      <c r="Q14" s="86" t="s">
        <v>102</v>
      </c>
      <c r="R14" s="84"/>
      <c r="S14" s="84"/>
      <c r="T14" s="84"/>
      <c r="U14" s="84"/>
      <c r="V14" s="85"/>
      <c r="W14" s="86" t="s">
        <v>103</v>
      </c>
      <c r="X14" s="84"/>
      <c r="Y14" s="84"/>
      <c r="Z14" s="84"/>
      <c r="AA14" s="84"/>
      <c r="AB14" s="85"/>
      <c r="AC14" s="87" t="s">
        <v>104</v>
      </c>
      <c r="AD14" s="84"/>
      <c r="AE14" s="84"/>
      <c r="AF14" s="84"/>
      <c r="AG14" s="84"/>
      <c r="AH14" s="88"/>
      <c r="AI14" s="83" t="s">
        <v>5</v>
      </c>
      <c r="AJ14" s="84"/>
      <c r="AK14" s="84"/>
      <c r="AL14" s="84"/>
      <c r="AM14" s="84"/>
      <c r="AN14" s="85"/>
    </row>
    <row r="15" spans="1:40" ht="58.5" customHeight="1" thickBot="1" x14ac:dyDescent="0.25">
      <c r="A15" s="94"/>
      <c r="B15" s="96"/>
      <c r="C15" s="96"/>
      <c r="D15" s="98"/>
      <c r="E15" s="41" t="s">
        <v>64</v>
      </c>
      <c r="F15" s="31" t="s">
        <v>16</v>
      </c>
      <c r="G15" s="31" t="s">
        <v>17</v>
      </c>
      <c r="H15" s="31" t="s">
        <v>63</v>
      </c>
      <c r="I15" s="31" t="s">
        <v>143</v>
      </c>
      <c r="J15" s="42" t="s">
        <v>65</v>
      </c>
      <c r="K15" s="40" t="s">
        <v>64</v>
      </c>
      <c r="L15" s="31" t="s">
        <v>140</v>
      </c>
      <c r="M15" s="31" t="s">
        <v>17</v>
      </c>
      <c r="N15" s="31" t="s">
        <v>63</v>
      </c>
      <c r="O15" s="31" t="s">
        <v>143</v>
      </c>
      <c r="P15" s="39" t="s">
        <v>65</v>
      </c>
      <c r="Q15" s="41" t="s">
        <v>64</v>
      </c>
      <c r="R15" s="31" t="s">
        <v>140</v>
      </c>
      <c r="S15" s="31" t="s">
        <v>17</v>
      </c>
      <c r="T15" s="31" t="s">
        <v>63</v>
      </c>
      <c r="U15" s="31" t="s">
        <v>143</v>
      </c>
      <c r="V15" s="42" t="s">
        <v>65</v>
      </c>
      <c r="W15" s="41" t="s">
        <v>64</v>
      </c>
      <c r="X15" s="31" t="s">
        <v>140</v>
      </c>
      <c r="Y15" s="31" t="s">
        <v>17</v>
      </c>
      <c r="Z15" s="31" t="s">
        <v>63</v>
      </c>
      <c r="AA15" s="31" t="s">
        <v>143</v>
      </c>
      <c r="AB15" s="42" t="s">
        <v>65</v>
      </c>
      <c r="AC15" s="40" t="s">
        <v>64</v>
      </c>
      <c r="AD15" s="31" t="s">
        <v>140</v>
      </c>
      <c r="AE15" s="31" t="s">
        <v>17</v>
      </c>
      <c r="AF15" s="31" t="s">
        <v>63</v>
      </c>
      <c r="AG15" s="31" t="s">
        <v>143</v>
      </c>
      <c r="AH15" s="39" t="s">
        <v>65</v>
      </c>
      <c r="AI15" s="43">
        <v>1</v>
      </c>
      <c r="AJ15" s="29">
        <v>2</v>
      </c>
      <c r="AK15" s="29">
        <v>3</v>
      </c>
      <c r="AL15" s="29">
        <v>4</v>
      </c>
      <c r="AM15" s="29">
        <v>5</v>
      </c>
      <c r="AN15" s="30" t="s">
        <v>134</v>
      </c>
    </row>
    <row r="16" spans="1:40" ht="38.25" x14ac:dyDescent="0.2">
      <c r="A16" s="1" t="s">
        <v>41</v>
      </c>
      <c r="B16" s="11" t="s">
        <v>21</v>
      </c>
      <c r="C16" s="13">
        <f t="shared" ref="C16:C38" si="0">IF(D16&lt;&gt;1,"",SUM(J16,P16,V16,AB16,AH16))</f>
        <v>0.99999999999999989</v>
      </c>
      <c r="D16" s="13">
        <f t="shared" ref="D16:D38" si="1">IF(SUM(E16,K16,Q16,W16,AC16)=0,0,1)</f>
        <v>1</v>
      </c>
      <c r="E16" s="17">
        <v>1</v>
      </c>
      <c r="F16" s="17">
        <v>28.091799999999999</v>
      </c>
      <c r="G16" s="17">
        <v>1</v>
      </c>
      <c r="H16" s="13">
        <f t="shared" ref="H16:H38" si="2">IF(E16=1,(MIN(Вес3.1,Вес3.2,Вес3.3,Вес3.4,Вес3.5))*((100/MIN(Вес3.1,Вес3.2,Вес3.3,Вес3.4,Вес3.5))/AN16*Вес3.1/MIN(Вес3.1,Вес3.2,Вес3.3,Вес3.4,Вес3.5)),"")</f>
        <v>28.846153846153847</v>
      </c>
      <c r="I16" s="13">
        <f t="shared" ref="I16:I38" si="3">IF(H16="","не применяется",IF(E16=0,"не применяется",H16*G16/100))</f>
        <v>0.28846153846153849</v>
      </c>
      <c r="J16" s="13">
        <f t="shared" ref="J16:J38" si="4">IF(ISNUMBER(I16),I16,"")</f>
        <v>0.28846153846153849</v>
      </c>
      <c r="K16" s="17">
        <v>1</v>
      </c>
      <c r="L16" s="17">
        <v>101.6936</v>
      </c>
      <c r="M16" s="17">
        <v>1</v>
      </c>
      <c r="N16" s="13">
        <f t="shared" ref="N16:N38" si="5">IF(K16=1,(MIN(Вес3.1,Вес3.2,Вес3.3,Вес3.4,Вес3.5))*((100/MIN(Вес3.1,Вес3.2,Вес3.3,Вес3.4,Вес3.5))/AN16*Вес3.2/MIN(Вес3.1,Вес3.2,Вес3.3,Вес3.4,Вес3.5)),"")</f>
        <v>36.538461538461533</v>
      </c>
      <c r="O16" s="13">
        <f t="shared" ref="O16:O38" si="6">IF(N16="","не применяется",IF(K16=0,"не применяется",N16*M16/100))</f>
        <v>0.36538461538461531</v>
      </c>
      <c r="P16" s="13">
        <f t="shared" ref="P16:P38" si="7">IF(ISNUMBER(O16),O16,"")</f>
        <v>0.36538461538461531</v>
      </c>
      <c r="Q16" s="17">
        <v>0</v>
      </c>
      <c r="R16" s="17">
        <v>0</v>
      </c>
      <c r="S16" s="17">
        <v>0</v>
      </c>
      <c r="T16" s="13" t="str">
        <f t="shared" ref="T16:T38" si="8">IF(Q16=1,(MIN(Вес3.1,Вес3.2,Вес3.3,Вес3.4,Вес3.5))*((100/MIN(Вес3.1,Вес3.2,Вес3.3,Вес3.4,Вес3.5))/AN16*Вес3.3/MIN(Вес3.1,Вес3.2,Вес3.3,Вес3.4,Вес3.5)),"")</f>
        <v/>
      </c>
      <c r="U16" s="13" t="str">
        <f t="shared" ref="U16:U38" si="9">IF(T16="","не применяется",IF(Q16=0,"не применяется",T16*S16/100))</f>
        <v>не применяется</v>
      </c>
      <c r="V16" s="13" t="str">
        <f t="shared" ref="V16:V38" si="10">IF(ISNUMBER(U16),U16,"")</f>
        <v/>
      </c>
      <c r="W16" s="17">
        <v>0</v>
      </c>
      <c r="X16" s="17">
        <v>0</v>
      </c>
      <c r="Y16" s="17">
        <v>0</v>
      </c>
      <c r="Z16" s="13" t="str">
        <f t="shared" ref="Z16:Z38" si="11">IF(W16=1,(MIN(Вес3.1,Вес3.2,Вес3.3,Вес3.4,Вес3.5))*((100/MIN(Вес3.1,Вес3.2,Вес3.3,Вес3.4,Вес3.5))/AN16*Вес3.4/MIN(Вес3.1,Вес3.2,Вес3.3,Вес3.4,Вес3.5)),"")</f>
        <v/>
      </c>
      <c r="AA16" s="13" t="str">
        <f t="shared" ref="AA16:AA38" si="12">IF(Z16="","не применяется",IF(W16=0,"не применяется",Y16*Z16/100))</f>
        <v>не применяется</v>
      </c>
      <c r="AB16" s="13" t="str">
        <f t="shared" ref="AB16:AB38" si="13">IF(ISNUMBER(AA16),AA16,"")</f>
        <v/>
      </c>
      <c r="AC16" s="17">
        <v>1</v>
      </c>
      <c r="AD16" s="17">
        <v>0</v>
      </c>
      <c r="AE16" s="17">
        <v>1</v>
      </c>
      <c r="AF16" s="13">
        <f t="shared" ref="AF16:AF38" si="14">IF(AC16=1,(MIN(Вес3.1,Вес3.2,Вес3.3,Вес3.4,Вес3.5))*((100/MIN(Вес3.1,Вес3.2,Вес3.3,Вес3.4,Вес3.5))/AN16*Вес3.5/MIN(Вес3.1,Вес3.2,Вес3.3,Вес3.4,Вес3.5)),"")</f>
        <v>34.615384615384613</v>
      </c>
      <c r="AG16" s="13">
        <f t="shared" ref="AG16:AG38" si="15">IF(AF16="","не применяется",IF(AC16=0,"не применяется",AF16*AE16/100))</f>
        <v>0.34615384615384615</v>
      </c>
      <c r="AH16" s="13">
        <f t="shared" ref="AH16:AH38" si="16">IF(ISNUMBER(AG16),AG16,"")</f>
        <v>0.34615384615384615</v>
      </c>
      <c r="AI16" s="13">
        <f t="shared" ref="AI16:AI38" si="17">IF(E16=1,Вес3.1/MIN(Вес3.1,Вес3.2,Вес3.3,Вес3.4,Вес3.5),"")</f>
        <v>1.6666666666666667</v>
      </c>
      <c r="AJ16" s="13">
        <f t="shared" ref="AJ16:AJ38" si="18">IF(K16=1,Вес3.2/MIN(Вес3.1,Вес3.2,Вес3.3,Вес3.4,Вес3.5),"")</f>
        <v>2.1111111111111112</v>
      </c>
      <c r="AK16" s="13" t="str">
        <f t="shared" ref="AK16:AK38" si="19">IF(Q16=1,Вес3.3/MIN(Вес3.1,Вес3.2,Вес3.3,Вес3.4,Вес3.5),"")</f>
        <v/>
      </c>
      <c r="AL16" s="13" t="str">
        <f t="shared" ref="AL16:AL38" si="20">IF(W16=1,Вес3.4/MIN(Вес3.1,Вес3.2,Вес3.3,Вес3.4,Вес3.5),"")</f>
        <v/>
      </c>
      <c r="AM16" s="13">
        <f t="shared" ref="AM16:AM38" si="21">IF(AC16=1,Вес3.5/MIN(Вес3.1,Вес3.2,Вес3.3,Вес3.4,Вес3.5),"")</f>
        <v>2</v>
      </c>
      <c r="AN16" s="13">
        <f t="shared" ref="AN16:AN38" si="22">SUM(AI16:AM16)</f>
        <v>5.7777777777777777</v>
      </c>
    </row>
    <row r="17" spans="1:40" ht="25.5" x14ac:dyDescent="0.2">
      <c r="A17" s="1" t="s">
        <v>42</v>
      </c>
      <c r="B17" s="11" t="s">
        <v>148</v>
      </c>
      <c r="C17" s="13">
        <f t="shared" si="0"/>
        <v>0.42256923076923081</v>
      </c>
      <c r="D17" s="13">
        <f t="shared" si="1"/>
        <v>1</v>
      </c>
      <c r="E17" s="17">
        <v>1</v>
      </c>
      <c r="F17" s="17">
        <v>31.0122</v>
      </c>
      <c r="G17" s="17">
        <v>1</v>
      </c>
      <c r="H17" s="13">
        <f t="shared" si="2"/>
        <v>16.483516483516485</v>
      </c>
      <c r="I17" s="13">
        <f t="shared" si="3"/>
        <v>0.16483516483516486</v>
      </c>
      <c r="J17" s="13">
        <f t="shared" si="4"/>
        <v>0.16483516483516486</v>
      </c>
      <c r="K17" s="17">
        <v>1</v>
      </c>
      <c r="L17" s="17">
        <v>107.6562</v>
      </c>
      <c r="M17" s="17">
        <v>1</v>
      </c>
      <c r="N17" s="13">
        <f t="shared" si="5"/>
        <v>20.87912087912088</v>
      </c>
      <c r="O17" s="13">
        <f t="shared" si="6"/>
        <v>0.2087912087912088</v>
      </c>
      <c r="P17" s="13">
        <f t="shared" si="7"/>
        <v>0.2087912087912088</v>
      </c>
      <c r="Q17" s="17">
        <v>1</v>
      </c>
      <c r="R17" s="17">
        <v>11.416700000000001</v>
      </c>
      <c r="S17" s="17">
        <v>0.1142</v>
      </c>
      <c r="T17" s="13">
        <f t="shared" si="8"/>
        <v>42.857142857142861</v>
      </c>
      <c r="U17" s="13">
        <f t="shared" si="9"/>
        <v>4.8942857142857149E-2</v>
      </c>
      <c r="V17" s="13">
        <f t="shared" si="10"/>
        <v>4.8942857142857149E-2</v>
      </c>
      <c r="W17" s="17">
        <v>0</v>
      </c>
      <c r="X17" s="17">
        <v>0</v>
      </c>
      <c r="Y17" s="17">
        <v>0</v>
      </c>
      <c r="Z17" s="13" t="str">
        <f t="shared" si="11"/>
        <v/>
      </c>
      <c r="AA17" s="13" t="str">
        <f t="shared" si="12"/>
        <v>не применяется</v>
      </c>
      <c r="AB17" s="13" t="str">
        <f t="shared" si="13"/>
        <v/>
      </c>
      <c r="AC17" s="17">
        <v>1</v>
      </c>
      <c r="AD17" s="17">
        <v>97014485.280000001</v>
      </c>
      <c r="AE17" s="17">
        <v>0</v>
      </c>
      <c r="AF17" s="13">
        <f t="shared" si="14"/>
        <v>19.780219780219781</v>
      </c>
      <c r="AG17" s="13">
        <f t="shared" si="15"/>
        <v>0</v>
      </c>
      <c r="AH17" s="13">
        <f t="shared" si="16"/>
        <v>0</v>
      </c>
      <c r="AI17" s="13">
        <f t="shared" si="17"/>
        <v>1.6666666666666667</v>
      </c>
      <c r="AJ17" s="13">
        <f t="shared" si="18"/>
        <v>2.1111111111111112</v>
      </c>
      <c r="AK17" s="13">
        <f t="shared" si="19"/>
        <v>4.333333333333333</v>
      </c>
      <c r="AL17" s="13" t="str">
        <f t="shared" si="20"/>
        <v/>
      </c>
      <c r="AM17" s="13">
        <f t="shared" si="21"/>
        <v>2</v>
      </c>
      <c r="AN17" s="13">
        <f t="shared" si="22"/>
        <v>10.111111111111111</v>
      </c>
    </row>
    <row r="18" spans="1:40" ht="38.25" x14ac:dyDescent="0.2">
      <c r="A18" s="1" t="s">
        <v>43</v>
      </c>
      <c r="B18" s="11" t="s">
        <v>22</v>
      </c>
      <c r="C18" s="13">
        <f t="shared" si="0"/>
        <v>0.99999999999999989</v>
      </c>
      <c r="D18" s="13">
        <f t="shared" si="1"/>
        <v>1</v>
      </c>
      <c r="E18" s="17">
        <v>1</v>
      </c>
      <c r="F18" s="17">
        <v>27.713200000000001</v>
      </c>
      <c r="G18" s="17">
        <v>1</v>
      </c>
      <c r="H18" s="13">
        <f t="shared" si="2"/>
        <v>45.454545454545446</v>
      </c>
      <c r="I18" s="13">
        <f t="shared" si="3"/>
        <v>0.45454545454545447</v>
      </c>
      <c r="J18" s="13">
        <f t="shared" si="4"/>
        <v>0.45454545454545447</v>
      </c>
      <c r="K18" s="17">
        <v>0</v>
      </c>
      <c r="L18" s="17">
        <v>21.019200000000001</v>
      </c>
      <c r="M18" s="17">
        <v>0</v>
      </c>
      <c r="N18" s="13" t="str">
        <f t="shared" si="5"/>
        <v/>
      </c>
      <c r="O18" s="13" t="str">
        <f t="shared" si="6"/>
        <v>не применяется</v>
      </c>
      <c r="P18" s="13" t="str">
        <f t="shared" si="7"/>
        <v/>
      </c>
      <c r="Q18" s="17">
        <v>0</v>
      </c>
      <c r="R18" s="17">
        <v>0</v>
      </c>
      <c r="S18" s="17">
        <v>0</v>
      </c>
      <c r="T18" s="13" t="str">
        <f t="shared" si="8"/>
        <v/>
      </c>
      <c r="U18" s="13" t="str">
        <f t="shared" si="9"/>
        <v>не применяется</v>
      </c>
      <c r="V18" s="13" t="str">
        <f t="shared" si="10"/>
        <v/>
      </c>
      <c r="W18" s="17">
        <v>0</v>
      </c>
      <c r="X18" s="17">
        <v>0</v>
      </c>
      <c r="Y18" s="17">
        <v>0</v>
      </c>
      <c r="Z18" s="13" t="str">
        <f t="shared" si="11"/>
        <v/>
      </c>
      <c r="AA18" s="13" t="str">
        <f t="shared" si="12"/>
        <v>не применяется</v>
      </c>
      <c r="AB18" s="13" t="str">
        <f t="shared" si="13"/>
        <v/>
      </c>
      <c r="AC18" s="17">
        <v>1</v>
      </c>
      <c r="AD18" s="17">
        <v>0</v>
      </c>
      <c r="AE18" s="17">
        <v>1</v>
      </c>
      <c r="AF18" s="13">
        <f t="shared" si="14"/>
        <v>54.54545454545454</v>
      </c>
      <c r="AG18" s="13">
        <f t="shared" si="15"/>
        <v>0.54545454545454541</v>
      </c>
      <c r="AH18" s="13">
        <f t="shared" si="16"/>
        <v>0.54545454545454541</v>
      </c>
      <c r="AI18" s="13">
        <f t="shared" si="17"/>
        <v>1.6666666666666667</v>
      </c>
      <c r="AJ18" s="13" t="str">
        <f t="shared" si="18"/>
        <v/>
      </c>
      <c r="AK18" s="13" t="str">
        <f t="shared" si="19"/>
        <v/>
      </c>
      <c r="AL18" s="13" t="str">
        <f t="shared" si="20"/>
        <v/>
      </c>
      <c r="AM18" s="13">
        <f t="shared" si="21"/>
        <v>2</v>
      </c>
      <c r="AN18" s="13">
        <f t="shared" si="22"/>
        <v>3.666666666666667</v>
      </c>
    </row>
    <row r="19" spans="1:40" ht="38.25" x14ac:dyDescent="0.2">
      <c r="A19" s="1" t="s">
        <v>44</v>
      </c>
      <c r="B19" s="11" t="s">
        <v>23</v>
      </c>
      <c r="C19" s="13">
        <f t="shared" si="0"/>
        <v>0.99999999999999989</v>
      </c>
      <c r="D19" s="13">
        <f t="shared" si="1"/>
        <v>1</v>
      </c>
      <c r="E19" s="17">
        <v>1</v>
      </c>
      <c r="F19" s="17">
        <v>25.8842</v>
      </c>
      <c r="G19" s="17">
        <v>1</v>
      </c>
      <c r="H19" s="13">
        <f t="shared" si="2"/>
        <v>28.846153846153847</v>
      </c>
      <c r="I19" s="13">
        <f t="shared" si="3"/>
        <v>0.28846153846153849</v>
      </c>
      <c r="J19" s="13">
        <f t="shared" si="4"/>
        <v>0.28846153846153849</v>
      </c>
      <c r="K19" s="17">
        <v>1</v>
      </c>
      <c r="L19" s="17">
        <v>101.15470000000001</v>
      </c>
      <c r="M19" s="17">
        <v>1</v>
      </c>
      <c r="N19" s="13">
        <f t="shared" si="5"/>
        <v>36.538461538461533</v>
      </c>
      <c r="O19" s="13">
        <f t="shared" si="6"/>
        <v>0.36538461538461531</v>
      </c>
      <c r="P19" s="13">
        <f t="shared" si="7"/>
        <v>0.36538461538461531</v>
      </c>
      <c r="Q19" s="17">
        <v>0</v>
      </c>
      <c r="R19" s="17">
        <v>0</v>
      </c>
      <c r="S19" s="17">
        <v>0</v>
      </c>
      <c r="T19" s="13" t="str">
        <f t="shared" si="8"/>
        <v/>
      </c>
      <c r="U19" s="13" t="str">
        <f t="shared" si="9"/>
        <v>не применяется</v>
      </c>
      <c r="V19" s="13" t="str">
        <f t="shared" si="10"/>
        <v/>
      </c>
      <c r="W19" s="17">
        <v>0</v>
      </c>
      <c r="X19" s="17">
        <v>0</v>
      </c>
      <c r="Y19" s="17">
        <v>0</v>
      </c>
      <c r="Z19" s="13" t="str">
        <f t="shared" si="11"/>
        <v/>
      </c>
      <c r="AA19" s="13" t="str">
        <f t="shared" si="12"/>
        <v>не применяется</v>
      </c>
      <c r="AB19" s="13" t="str">
        <f t="shared" si="13"/>
        <v/>
      </c>
      <c r="AC19" s="17">
        <v>1</v>
      </c>
      <c r="AD19" s="17">
        <v>0</v>
      </c>
      <c r="AE19" s="17">
        <v>1</v>
      </c>
      <c r="AF19" s="13">
        <f t="shared" si="14"/>
        <v>34.615384615384613</v>
      </c>
      <c r="AG19" s="13">
        <f t="shared" si="15"/>
        <v>0.34615384615384615</v>
      </c>
      <c r="AH19" s="13">
        <f t="shared" si="16"/>
        <v>0.34615384615384615</v>
      </c>
      <c r="AI19" s="13">
        <f t="shared" si="17"/>
        <v>1.6666666666666667</v>
      </c>
      <c r="AJ19" s="13">
        <f t="shared" si="18"/>
        <v>2.1111111111111112</v>
      </c>
      <c r="AK19" s="13" t="str">
        <f t="shared" si="19"/>
        <v/>
      </c>
      <c r="AL19" s="13" t="str">
        <f t="shared" si="20"/>
        <v/>
      </c>
      <c r="AM19" s="13">
        <f t="shared" si="21"/>
        <v>2</v>
      </c>
      <c r="AN19" s="13">
        <f t="shared" si="22"/>
        <v>5.7777777777777777</v>
      </c>
    </row>
    <row r="20" spans="1:40" ht="38.25" x14ac:dyDescent="0.2">
      <c r="A20" s="1" t="s">
        <v>45</v>
      </c>
      <c r="B20" s="11" t="s">
        <v>24</v>
      </c>
      <c r="C20" s="13">
        <f t="shared" si="0"/>
        <v>0.65384615384615374</v>
      </c>
      <c r="D20" s="13">
        <f t="shared" si="1"/>
        <v>1</v>
      </c>
      <c r="E20" s="17">
        <v>1</v>
      </c>
      <c r="F20" s="17">
        <v>26.175699999999999</v>
      </c>
      <c r="G20" s="17">
        <v>1</v>
      </c>
      <c r="H20" s="13">
        <f t="shared" si="2"/>
        <v>28.846153846153847</v>
      </c>
      <c r="I20" s="13">
        <f t="shared" si="3"/>
        <v>0.28846153846153849</v>
      </c>
      <c r="J20" s="13">
        <f t="shared" si="4"/>
        <v>0.28846153846153849</v>
      </c>
      <c r="K20" s="17">
        <v>1</v>
      </c>
      <c r="L20" s="17">
        <v>105.4145</v>
      </c>
      <c r="M20" s="17">
        <v>1</v>
      </c>
      <c r="N20" s="13">
        <f t="shared" si="5"/>
        <v>36.538461538461533</v>
      </c>
      <c r="O20" s="13">
        <f t="shared" si="6"/>
        <v>0.36538461538461531</v>
      </c>
      <c r="P20" s="13">
        <f t="shared" si="7"/>
        <v>0.36538461538461531</v>
      </c>
      <c r="Q20" s="17">
        <v>0</v>
      </c>
      <c r="R20" s="17">
        <v>0</v>
      </c>
      <c r="S20" s="17">
        <v>0</v>
      </c>
      <c r="T20" s="13" t="str">
        <f t="shared" si="8"/>
        <v/>
      </c>
      <c r="U20" s="13" t="str">
        <f t="shared" si="9"/>
        <v>не применяется</v>
      </c>
      <c r="V20" s="13" t="str">
        <f t="shared" si="10"/>
        <v/>
      </c>
      <c r="W20" s="17">
        <v>0</v>
      </c>
      <c r="X20" s="17">
        <v>0</v>
      </c>
      <c r="Y20" s="17">
        <v>0</v>
      </c>
      <c r="Z20" s="13" t="str">
        <f t="shared" si="11"/>
        <v/>
      </c>
      <c r="AA20" s="13" t="str">
        <f t="shared" si="12"/>
        <v>не применяется</v>
      </c>
      <c r="AB20" s="13" t="str">
        <f t="shared" si="13"/>
        <v/>
      </c>
      <c r="AC20" s="17">
        <v>1</v>
      </c>
      <c r="AD20" s="17">
        <v>2528008.81</v>
      </c>
      <c r="AE20" s="17">
        <v>0</v>
      </c>
      <c r="AF20" s="13">
        <f t="shared" si="14"/>
        <v>34.615384615384613</v>
      </c>
      <c r="AG20" s="13">
        <f t="shared" si="15"/>
        <v>0</v>
      </c>
      <c r="AH20" s="13">
        <f t="shared" si="16"/>
        <v>0</v>
      </c>
      <c r="AI20" s="13">
        <f t="shared" si="17"/>
        <v>1.6666666666666667</v>
      </c>
      <c r="AJ20" s="13">
        <f t="shared" si="18"/>
        <v>2.1111111111111112</v>
      </c>
      <c r="AK20" s="13" t="str">
        <f t="shared" si="19"/>
        <v/>
      </c>
      <c r="AL20" s="13" t="str">
        <f t="shared" si="20"/>
        <v/>
      </c>
      <c r="AM20" s="13">
        <f t="shared" si="21"/>
        <v>2</v>
      </c>
      <c r="AN20" s="13">
        <f t="shared" si="22"/>
        <v>5.7777777777777777</v>
      </c>
    </row>
    <row r="21" spans="1:40" ht="25.5" x14ac:dyDescent="0.2">
      <c r="A21" s="1" t="s">
        <v>46</v>
      </c>
      <c r="B21" s="11" t="s">
        <v>25</v>
      </c>
      <c r="C21" s="13">
        <f t="shared" si="0"/>
        <v>0.37362637362637363</v>
      </c>
      <c r="D21" s="13">
        <f t="shared" si="1"/>
        <v>1</v>
      </c>
      <c r="E21" s="17">
        <v>1</v>
      </c>
      <c r="F21" s="17">
        <v>32.386099999999999</v>
      </c>
      <c r="G21" s="17">
        <v>1</v>
      </c>
      <c r="H21" s="13">
        <f t="shared" si="2"/>
        <v>16.483516483516485</v>
      </c>
      <c r="I21" s="13">
        <f t="shared" si="3"/>
        <v>0.16483516483516486</v>
      </c>
      <c r="J21" s="13">
        <f t="shared" si="4"/>
        <v>0.16483516483516486</v>
      </c>
      <c r="K21" s="17">
        <v>1</v>
      </c>
      <c r="L21" s="17">
        <v>113.0175</v>
      </c>
      <c r="M21" s="17">
        <v>1</v>
      </c>
      <c r="N21" s="13">
        <f t="shared" si="5"/>
        <v>20.87912087912088</v>
      </c>
      <c r="O21" s="13">
        <f t="shared" si="6"/>
        <v>0.2087912087912088</v>
      </c>
      <c r="P21" s="13">
        <f t="shared" si="7"/>
        <v>0.2087912087912088</v>
      </c>
      <c r="Q21" s="17">
        <v>1</v>
      </c>
      <c r="R21" s="17">
        <v>236.6275</v>
      </c>
      <c r="S21" s="17">
        <v>0</v>
      </c>
      <c r="T21" s="13">
        <f t="shared" si="8"/>
        <v>42.857142857142861</v>
      </c>
      <c r="U21" s="13">
        <f t="shared" si="9"/>
        <v>0</v>
      </c>
      <c r="V21" s="13">
        <f t="shared" si="10"/>
        <v>0</v>
      </c>
      <c r="W21" s="17">
        <v>0</v>
      </c>
      <c r="X21" s="17">
        <v>0</v>
      </c>
      <c r="Y21" s="17">
        <v>0</v>
      </c>
      <c r="Z21" s="13" t="str">
        <f t="shared" si="11"/>
        <v/>
      </c>
      <c r="AA21" s="13" t="str">
        <f t="shared" si="12"/>
        <v>не применяется</v>
      </c>
      <c r="AB21" s="13" t="str">
        <f t="shared" si="13"/>
        <v/>
      </c>
      <c r="AC21" s="17">
        <v>1</v>
      </c>
      <c r="AD21" s="17">
        <v>677123562.88</v>
      </c>
      <c r="AE21" s="17">
        <v>0</v>
      </c>
      <c r="AF21" s="13">
        <f t="shared" si="14"/>
        <v>19.780219780219781</v>
      </c>
      <c r="AG21" s="13">
        <f t="shared" si="15"/>
        <v>0</v>
      </c>
      <c r="AH21" s="13">
        <f t="shared" si="16"/>
        <v>0</v>
      </c>
      <c r="AI21" s="13">
        <f t="shared" si="17"/>
        <v>1.6666666666666667</v>
      </c>
      <c r="AJ21" s="13">
        <f t="shared" si="18"/>
        <v>2.1111111111111112</v>
      </c>
      <c r="AK21" s="13">
        <f t="shared" si="19"/>
        <v>4.333333333333333</v>
      </c>
      <c r="AL21" s="13" t="str">
        <f t="shared" si="20"/>
        <v/>
      </c>
      <c r="AM21" s="13">
        <f t="shared" si="21"/>
        <v>2</v>
      </c>
      <c r="AN21" s="13">
        <f t="shared" si="22"/>
        <v>10.111111111111111</v>
      </c>
    </row>
    <row r="22" spans="1:40" ht="38.25" x14ac:dyDescent="0.2">
      <c r="A22" s="1" t="s">
        <v>47</v>
      </c>
      <c r="B22" s="11" t="s">
        <v>26</v>
      </c>
      <c r="C22" s="13">
        <f t="shared" si="0"/>
        <v>0.65384615384615374</v>
      </c>
      <c r="D22" s="13">
        <f t="shared" si="1"/>
        <v>1</v>
      </c>
      <c r="E22" s="17">
        <v>1</v>
      </c>
      <c r="F22" s="17">
        <v>32.1145</v>
      </c>
      <c r="G22" s="17">
        <v>1</v>
      </c>
      <c r="H22" s="13">
        <f t="shared" si="2"/>
        <v>28.846153846153847</v>
      </c>
      <c r="I22" s="13">
        <f t="shared" si="3"/>
        <v>0.28846153846153849</v>
      </c>
      <c r="J22" s="13">
        <f t="shared" si="4"/>
        <v>0.28846153846153849</v>
      </c>
      <c r="K22" s="17">
        <v>1</v>
      </c>
      <c r="L22" s="17">
        <v>105.73309999999999</v>
      </c>
      <c r="M22" s="17">
        <v>1</v>
      </c>
      <c r="N22" s="13">
        <f t="shared" si="5"/>
        <v>36.538461538461533</v>
      </c>
      <c r="O22" s="13">
        <f t="shared" si="6"/>
        <v>0.36538461538461531</v>
      </c>
      <c r="P22" s="13">
        <f t="shared" si="7"/>
        <v>0.36538461538461531</v>
      </c>
      <c r="Q22" s="17">
        <v>0</v>
      </c>
      <c r="R22" s="17">
        <v>0</v>
      </c>
      <c r="S22" s="17">
        <v>0</v>
      </c>
      <c r="T22" s="13" t="str">
        <f t="shared" si="8"/>
        <v/>
      </c>
      <c r="U22" s="13" t="str">
        <f t="shared" si="9"/>
        <v>не применяется</v>
      </c>
      <c r="V22" s="13" t="str">
        <f t="shared" si="10"/>
        <v/>
      </c>
      <c r="W22" s="17">
        <v>0</v>
      </c>
      <c r="X22" s="17">
        <v>0</v>
      </c>
      <c r="Y22" s="17">
        <v>0</v>
      </c>
      <c r="Z22" s="13" t="str">
        <f t="shared" si="11"/>
        <v/>
      </c>
      <c r="AA22" s="13" t="str">
        <f t="shared" si="12"/>
        <v>не применяется</v>
      </c>
      <c r="AB22" s="13" t="str">
        <f t="shared" si="13"/>
        <v/>
      </c>
      <c r="AC22" s="17">
        <v>1</v>
      </c>
      <c r="AD22" s="17">
        <v>25958885.039999999</v>
      </c>
      <c r="AE22" s="17">
        <v>0</v>
      </c>
      <c r="AF22" s="13">
        <f t="shared" si="14"/>
        <v>34.615384615384613</v>
      </c>
      <c r="AG22" s="13">
        <f t="shared" si="15"/>
        <v>0</v>
      </c>
      <c r="AH22" s="13">
        <f t="shared" si="16"/>
        <v>0</v>
      </c>
      <c r="AI22" s="13">
        <f t="shared" si="17"/>
        <v>1.6666666666666667</v>
      </c>
      <c r="AJ22" s="13">
        <f t="shared" si="18"/>
        <v>2.1111111111111112</v>
      </c>
      <c r="AK22" s="13" t="str">
        <f t="shared" si="19"/>
        <v/>
      </c>
      <c r="AL22" s="13" t="str">
        <f t="shared" si="20"/>
        <v/>
      </c>
      <c r="AM22" s="13">
        <f t="shared" si="21"/>
        <v>2</v>
      </c>
      <c r="AN22" s="13">
        <f t="shared" si="22"/>
        <v>5.7777777777777777</v>
      </c>
    </row>
    <row r="23" spans="1:40" ht="38.25" x14ac:dyDescent="0.2">
      <c r="A23" s="1" t="s">
        <v>48</v>
      </c>
      <c r="B23" s="11" t="s">
        <v>27</v>
      </c>
      <c r="C23" s="13">
        <f t="shared" si="0"/>
        <v>0.65384615384615374</v>
      </c>
      <c r="D23" s="13">
        <f t="shared" si="1"/>
        <v>1</v>
      </c>
      <c r="E23" s="17">
        <v>1</v>
      </c>
      <c r="F23" s="17">
        <v>27.4209</v>
      </c>
      <c r="G23" s="17">
        <v>1</v>
      </c>
      <c r="H23" s="13">
        <f t="shared" si="2"/>
        <v>28.846153846153847</v>
      </c>
      <c r="I23" s="13">
        <f t="shared" si="3"/>
        <v>0.28846153846153849</v>
      </c>
      <c r="J23" s="13">
        <f t="shared" si="4"/>
        <v>0.28846153846153849</v>
      </c>
      <c r="K23" s="17">
        <v>1</v>
      </c>
      <c r="L23" s="17">
        <v>105.73480000000001</v>
      </c>
      <c r="M23" s="17">
        <v>1</v>
      </c>
      <c r="N23" s="13">
        <f t="shared" si="5"/>
        <v>36.538461538461533</v>
      </c>
      <c r="O23" s="13">
        <f t="shared" si="6"/>
        <v>0.36538461538461531</v>
      </c>
      <c r="P23" s="13">
        <f t="shared" si="7"/>
        <v>0.36538461538461531</v>
      </c>
      <c r="Q23" s="17">
        <v>0</v>
      </c>
      <c r="R23" s="17">
        <v>0</v>
      </c>
      <c r="S23" s="17">
        <v>0</v>
      </c>
      <c r="T23" s="13" t="str">
        <f t="shared" si="8"/>
        <v/>
      </c>
      <c r="U23" s="13" t="str">
        <f t="shared" si="9"/>
        <v>не применяется</v>
      </c>
      <c r="V23" s="13" t="str">
        <f t="shared" si="10"/>
        <v/>
      </c>
      <c r="W23" s="17">
        <v>0</v>
      </c>
      <c r="X23" s="17">
        <v>0</v>
      </c>
      <c r="Y23" s="17">
        <v>0</v>
      </c>
      <c r="Z23" s="13" t="str">
        <f t="shared" si="11"/>
        <v/>
      </c>
      <c r="AA23" s="13" t="str">
        <f t="shared" si="12"/>
        <v>не применяется</v>
      </c>
      <c r="AB23" s="13" t="str">
        <f t="shared" si="13"/>
        <v/>
      </c>
      <c r="AC23" s="17">
        <v>1</v>
      </c>
      <c r="AD23" s="17">
        <v>12191268.16</v>
      </c>
      <c r="AE23" s="17">
        <v>0</v>
      </c>
      <c r="AF23" s="13">
        <f t="shared" si="14"/>
        <v>34.615384615384613</v>
      </c>
      <c r="AG23" s="13">
        <f t="shared" si="15"/>
        <v>0</v>
      </c>
      <c r="AH23" s="13">
        <f t="shared" si="16"/>
        <v>0</v>
      </c>
      <c r="AI23" s="13">
        <f t="shared" si="17"/>
        <v>1.6666666666666667</v>
      </c>
      <c r="AJ23" s="13">
        <f t="shared" si="18"/>
        <v>2.1111111111111112</v>
      </c>
      <c r="AK23" s="13" t="str">
        <f t="shared" si="19"/>
        <v/>
      </c>
      <c r="AL23" s="13" t="str">
        <f t="shared" si="20"/>
        <v/>
      </c>
      <c r="AM23" s="13">
        <f t="shared" si="21"/>
        <v>2</v>
      </c>
      <c r="AN23" s="13">
        <f t="shared" si="22"/>
        <v>5.7777777777777777</v>
      </c>
    </row>
    <row r="24" spans="1:40" ht="38.25" x14ac:dyDescent="0.2">
      <c r="A24" s="1" t="s">
        <v>49</v>
      </c>
      <c r="B24" s="11" t="s">
        <v>28</v>
      </c>
      <c r="C24" s="13">
        <f t="shared" si="0"/>
        <v>0.99999999999999989</v>
      </c>
      <c r="D24" s="13">
        <f t="shared" si="1"/>
        <v>1</v>
      </c>
      <c r="E24" s="17">
        <v>1</v>
      </c>
      <c r="F24" s="17">
        <v>12.8385</v>
      </c>
      <c r="G24" s="17">
        <v>1</v>
      </c>
      <c r="H24" s="13">
        <f t="shared" si="2"/>
        <v>28.846153846153847</v>
      </c>
      <c r="I24" s="13">
        <f t="shared" si="3"/>
        <v>0.28846153846153849</v>
      </c>
      <c r="J24" s="13">
        <f t="shared" si="4"/>
        <v>0.28846153846153849</v>
      </c>
      <c r="K24" s="17">
        <v>1</v>
      </c>
      <c r="L24" s="17">
        <v>103.11450000000001</v>
      </c>
      <c r="M24" s="17">
        <v>1</v>
      </c>
      <c r="N24" s="13">
        <f t="shared" si="5"/>
        <v>36.538461538461533</v>
      </c>
      <c r="O24" s="13">
        <f t="shared" si="6"/>
        <v>0.36538461538461531</v>
      </c>
      <c r="P24" s="13">
        <f t="shared" si="7"/>
        <v>0.36538461538461531</v>
      </c>
      <c r="Q24" s="17">
        <v>0</v>
      </c>
      <c r="R24" s="17">
        <v>0</v>
      </c>
      <c r="S24" s="17">
        <v>0</v>
      </c>
      <c r="T24" s="13" t="str">
        <f t="shared" si="8"/>
        <v/>
      </c>
      <c r="U24" s="13" t="str">
        <f t="shared" si="9"/>
        <v>не применяется</v>
      </c>
      <c r="V24" s="13" t="str">
        <f t="shared" si="10"/>
        <v/>
      </c>
      <c r="W24" s="17">
        <v>0</v>
      </c>
      <c r="X24" s="17">
        <v>0</v>
      </c>
      <c r="Y24" s="17">
        <v>0</v>
      </c>
      <c r="Z24" s="13" t="str">
        <f t="shared" si="11"/>
        <v/>
      </c>
      <c r="AA24" s="13" t="str">
        <f t="shared" si="12"/>
        <v>не применяется</v>
      </c>
      <c r="AB24" s="13" t="str">
        <f t="shared" si="13"/>
        <v/>
      </c>
      <c r="AC24" s="17">
        <v>1</v>
      </c>
      <c r="AD24" s="17">
        <v>0</v>
      </c>
      <c r="AE24" s="17">
        <v>1</v>
      </c>
      <c r="AF24" s="13">
        <f t="shared" si="14"/>
        <v>34.615384615384613</v>
      </c>
      <c r="AG24" s="13">
        <f t="shared" si="15"/>
        <v>0.34615384615384615</v>
      </c>
      <c r="AH24" s="13">
        <f t="shared" si="16"/>
        <v>0.34615384615384615</v>
      </c>
      <c r="AI24" s="13">
        <f t="shared" si="17"/>
        <v>1.6666666666666667</v>
      </c>
      <c r="AJ24" s="13">
        <f t="shared" si="18"/>
        <v>2.1111111111111112</v>
      </c>
      <c r="AK24" s="13" t="str">
        <f t="shared" si="19"/>
        <v/>
      </c>
      <c r="AL24" s="13" t="str">
        <f t="shared" si="20"/>
        <v/>
      </c>
      <c r="AM24" s="13">
        <f t="shared" si="21"/>
        <v>2</v>
      </c>
      <c r="AN24" s="13">
        <f t="shared" si="22"/>
        <v>5.7777777777777777</v>
      </c>
    </row>
    <row r="25" spans="1:40" ht="38.25" x14ac:dyDescent="0.2">
      <c r="A25" s="1" t="s">
        <v>150</v>
      </c>
      <c r="B25" s="11" t="s">
        <v>146</v>
      </c>
      <c r="C25" s="13">
        <f t="shared" si="0"/>
        <v>0.65384615384615374</v>
      </c>
      <c r="D25" s="13">
        <f t="shared" si="1"/>
        <v>1</v>
      </c>
      <c r="E25" s="17">
        <v>1</v>
      </c>
      <c r="F25" s="17">
        <v>22.367999999999999</v>
      </c>
      <c r="G25" s="17">
        <v>1</v>
      </c>
      <c r="H25" s="13">
        <f t="shared" si="2"/>
        <v>28.846153846153847</v>
      </c>
      <c r="I25" s="13">
        <f t="shared" si="3"/>
        <v>0.28846153846153849</v>
      </c>
      <c r="J25" s="13">
        <f t="shared" si="4"/>
        <v>0.28846153846153849</v>
      </c>
      <c r="K25" s="17">
        <v>1</v>
      </c>
      <c r="L25" s="17">
        <v>131.27520000000001</v>
      </c>
      <c r="M25" s="17">
        <v>1</v>
      </c>
      <c r="N25" s="13">
        <f t="shared" si="5"/>
        <v>36.538461538461533</v>
      </c>
      <c r="O25" s="13">
        <f t="shared" si="6"/>
        <v>0.36538461538461531</v>
      </c>
      <c r="P25" s="13">
        <f t="shared" si="7"/>
        <v>0.36538461538461531</v>
      </c>
      <c r="Q25" s="17">
        <v>0</v>
      </c>
      <c r="R25" s="17">
        <v>0</v>
      </c>
      <c r="S25" s="17">
        <v>0</v>
      </c>
      <c r="T25" s="13" t="str">
        <f t="shared" si="8"/>
        <v/>
      </c>
      <c r="U25" s="13" t="str">
        <f t="shared" si="9"/>
        <v>не применяется</v>
      </c>
      <c r="V25" s="13" t="str">
        <f t="shared" si="10"/>
        <v/>
      </c>
      <c r="W25" s="17">
        <v>0</v>
      </c>
      <c r="X25" s="17">
        <v>0</v>
      </c>
      <c r="Y25" s="17">
        <v>0</v>
      </c>
      <c r="Z25" s="13" t="str">
        <f t="shared" si="11"/>
        <v/>
      </c>
      <c r="AA25" s="13" t="str">
        <f t="shared" si="12"/>
        <v>не применяется</v>
      </c>
      <c r="AB25" s="13" t="str">
        <f t="shared" si="13"/>
        <v/>
      </c>
      <c r="AC25" s="17">
        <v>1</v>
      </c>
      <c r="AD25" s="17">
        <v>1110285629.2</v>
      </c>
      <c r="AE25" s="17">
        <v>0</v>
      </c>
      <c r="AF25" s="13">
        <f t="shared" si="14"/>
        <v>34.615384615384613</v>
      </c>
      <c r="AG25" s="13">
        <f t="shared" si="15"/>
        <v>0</v>
      </c>
      <c r="AH25" s="13">
        <f t="shared" si="16"/>
        <v>0</v>
      </c>
      <c r="AI25" s="13">
        <f t="shared" si="17"/>
        <v>1.6666666666666667</v>
      </c>
      <c r="AJ25" s="13">
        <f t="shared" si="18"/>
        <v>2.1111111111111112</v>
      </c>
      <c r="AK25" s="13" t="str">
        <f t="shared" si="19"/>
        <v/>
      </c>
      <c r="AL25" s="13" t="str">
        <f t="shared" si="20"/>
        <v/>
      </c>
      <c r="AM25" s="13">
        <f t="shared" si="21"/>
        <v>2</v>
      </c>
      <c r="AN25" s="13">
        <f t="shared" si="22"/>
        <v>5.7777777777777777</v>
      </c>
    </row>
    <row r="26" spans="1:40" ht="25.5" x14ac:dyDescent="0.2">
      <c r="A26" s="1" t="s">
        <v>50</v>
      </c>
      <c r="B26" s="11" t="s">
        <v>29</v>
      </c>
      <c r="C26" s="13">
        <f t="shared" si="0"/>
        <v>0.41463414634146345</v>
      </c>
      <c r="D26" s="13">
        <f t="shared" si="1"/>
        <v>1</v>
      </c>
      <c r="E26" s="17">
        <v>1</v>
      </c>
      <c r="F26" s="17">
        <v>31.775200000000002</v>
      </c>
      <c r="G26" s="17">
        <v>1</v>
      </c>
      <c r="H26" s="13">
        <f t="shared" si="2"/>
        <v>18.292682926829269</v>
      </c>
      <c r="I26" s="13">
        <f t="shared" si="3"/>
        <v>0.18292682926829268</v>
      </c>
      <c r="J26" s="13">
        <f t="shared" si="4"/>
        <v>0.18292682926829268</v>
      </c>
      <c r="K26" s="17">
        <v>1</v>
      </c>
      <c r="L26" s="17">
        <v>106.806</v>
      </c>
      <c r="M26" s="17">
        <v>1</v>
      </c>
      <c r="N26" s="13">
        <f t="shared" si="5"/>
        <v>23.170731707317074</v>
      </c>
      <c r="O26" s="13">
        <f t="shared" si="6"/>
        <v>0.23170731707317074</v>
      </c>
      <c r="P26" s="13">
        <f t="shared" si="7"/>
        <v>0.23170731707317074</v>
      </c>
      <c r="Q26" s="17">
        <v>1</v>
      </c>
      <c r="R26" s="17">
        <v>28.005700000000001</v>
      </c>
      <c r="S26" s="17">
        <v>0</v>
      </c>
      <c r="T26" s="13">
        <f t="shared" si="8"/>
        <v>47.560975609756099</v>
      </c>
      <c r="U26" s="13">
        <f t="shared" si="9"/>
        <v>0</v>
      </c>
      <c r="V26" s="13">
        <f t="shared" si="10"/>
        <v>0</v>
      </c>
      <c r="W26" s="17">
        <v>1</v>
      </c>
      <c r="X26" s="17">
        <v>0</v>
      </c>
      <c r="Y26" s="17">
        <v>0</v>
      </c>
      <c r="Z26" s="13">
        <f t="shared" si="11"/>
        <v>10.97560975609756</v>
      </c>
      <c r="AA26" s="13">
        <f t="shared" si="12"/>
        <v>0</v>
      </c>
      <c r="AB26" s="13">
        <f t="shared" si="13"/>
        <v>0</v>
      </c>
      <c r="AC26" s="17">
        <v>0</v>
      </c>
      <c r="AD26" s="17">
        <v>0</v>
      </c>
      <c r="AE26" s="17">
        <v>0</v>
      </c>
      <c r="AF26" s="13" t="str">
        <f t="shared" si="14"/>
        <v/>
      </c>
      <c r="AG26" s="13" t="str">
        <f t="shared" si="15"/>
        <v>не применяется</v>
      </c>
      <c r="AH26" s="13" t="str">
        <f t="shared" si="16"/>
        <v/>
      </c>
      <c r="AI26" s="13">
        <f t="shared" si="17"/>
        <v>1.6666666666666667</v>
      </c>
      <c r="AJ26" s="13">
        <f t="shared" si="18"/>
        <v>2.1111111111111112</v>
      </c>
      <c r="AK26" s="13">
        <f t="shared" si="19"/>
        <v>4.333333333333333</v>
      </c>
      <c r="AL26" s="13">
        <f t="shared" si="20"/>
        <v>1</v>
      </c>
      <c r="AM26" s="13" t="str">
        <f t="shared" si="21"/>
        <v/>
      </c>
      <c r="AN26" s="13">
        <f t="shared" si="22"/>
        <v>9.1111111111111107</v>
      </c>
    </row>
    <row r="27" spans="1:40" x14ac:dyDescent="0.2">
      <c r="A27" s="1" t="s">
        <v>51</v>
      </c>
      <c r="B27" s="11" t="s">
        <v>30</v>
      </c>
      <c r="C27" s="13">
        <f t="shared" si="0"/>
        <v>0.41503599999999996</v>
      </c>
      <c r="D27" s="13">
        <f t="shared" si="1"/>
        <v>1</v>
      </c>
      <c r="E27" s="17">
        <v>1</v>
      </c>
      <c r="F27" s="17">
        <v>30.015999999999998</v>
      </c>
      <c r="G27" s="17">
        <v>1</v>
      </c>
      <c r="H27" s="13">
        <f t="shared" si="2"/>
        <v>15</v>
      </c>
      <c r="I27" s="13">
        <f t="shared" si="3"/>
        <v>0.15</v>
      </c>
      <c r="J27" s="13">
        <f t="shared" si="4"/>
        <v>0.15</v>
      </c>
      <c r="K27" s="17">
        <v>1</v>
      </c>
      <c r="L27" s="17">
        <v>102.94759999999999</v>
      </c>
      <c r="M27" s="17">
        <v>1</v>
      </c>
      <c r="N27" s="13">
        <f t="shared" si="5"/>
        <v>19</v>
      </c>
      <c r="O27" s="13">
        <f t="shared" si="6"/>
        <v>0.19</v>
      </c>
      <c r="P27" s="13">
        <f t="shared" si="7"/>
        <v>0.19</v>
      </c>
      <c r="Q27" s="17">
        <v>1</v>
      </c>
      <c r="R27" s="17">
        <v>19.244900000000001</v>
      </c>
      <c r="S27" s="17">
        <v>0.19239999999999999</v>
      </c>
      <c r="T27" s="13">
        <f t="shared" si="8"/>
        <v>39</v>
      </c>
      <c r="U27" s="13">
        <f t="shared" si="9"/>
        <v>7.5035999999999992E-2</v>
      </c>
      <c r="V27" s="13">
        <f t="shared" si="10"/>
        <v>7.5035999999999992E-2</v>
      </c>
      <c r="W27" s="17">
        <v>1</v>
      </c>
      <c r="X27" s="17">
        <v>3.2296</v>
      </c>
      <c r="Y27" s="17">
        <v>0</v>
      </c>
      <c r="Z27" s="13">
        <f t="shared" si="11"/>
        <v>9</v>
      </c>
      <c r="AA27" s="13">
        <f t="shared" si="12"/>
        <v>0</v>
      </c>
      <c r="AB27" s="13">
        <f t="shared" si="13"/>
        <v>0</v>
      </c>
      <c r="AC27" s="17">
        <v>1</v>
      </c>
      <c r="AD27" s="17">
        <v>5066207.92</v>
      </c>
      <c r="AE27" s="17">
        <v>0</v>
      </c>
      <c r="AF27" s="13">
        <f t="shared" si="14"/>
        <v>18</v>
      </c>
      <c r="AG27" s="13">
        <f t="shared" si="15"/>
        <v>0</v>
      </c>
      <c r="AH27" s="13">
        <f t="shared" si="16"/>
        <v>0</v>
      </c>
      <c r="AI27" s="13">
        <f t="shared" si="17"/>
        <v>1.6666666666666667</v>
      </c>
      <c r="AJ27" s="13">
        <f t="shared" si="18"/>
        <v>2.1111111111111112</v>
      </c>
      <c r="AK27" s="13">
        <f t="shared" si="19"/>
        <v>4.333333333333333</v>
      </c>
      <c r="AL27" s="13">
        <f t="shared" si="20"/>
        <v>1</v>
      </c>
      <c r="AM27" s="13">
        <f t="shared" si="21"/>
        <v>2</v>
      </c>
      <c r="AN27" s="13">
        <f t="shared" si="22"/>
        <v>11.111111111111111</v>
      </c>
    </row>
    <row r="28" spans="1:40" ht="25.5" x14ac:dyDescent="0.2">
      <c r="A28" s="1" t="s">
        <v>52</v>
      </c>
      <c r="B28" s="11" t="s">
        <v>31</v>
      </c>
      <c r="C28" s="13">
        <f t="shared" si="0"/>
        <v>0.66703899999999994</v>
      </c>
      <c r="D28" s="13">
        <f t="shared" si="1"/>
        <v>1</v>
      </c>
      <c r="E28" s="17">
        <v>1</v>
      </c>
      <c r="F28" s="17">
        <v>32.916600000000003</v>
      </c>
      <c r="G28" s="17">
        <v>1</v>
      </c>
      <c r="H28" s="13">
        <f t="shared" si="2"/>
        <v>15</v>
      </c>
      <c r="I28" s="13">
        <f t="shared" si="3"/>
        <v>0.15</v>
      </c>
      <c r="J28" s="13">
        <f t="shared" si="4"/>
        <v>0.15</v>
      </c>
      <c r="K28" s="17">
        <v>1</v>
      </c>
      <c r="L28" s="17">
        <v>100.83669999999999</v>
      </c>
      <c r="M28" s="17">
        <v>1</v>
      </c>
      <c r="N28" s="13">
        <f t="shared" si="5"/>
        <v>19</v>
      </c>
      <c r="O28" s="13">
        <f t="shared" si="6"/>
        <v>0.19</v>
      </c>
      <c r="P28" s="13">
        <f t="shared" si="7"/>
        <v>0.19</v>
      </c>
      <c r="Q28" s="17">
        <v>1</v>
      </c>
      <c r="R28" s="17">
        <v>14.715400000000001</v>
      </c>
      <c r="S28" s="17">
        <v>0.1472</v>
      </c>
      <c r="T28" s="13">
        <f t="shared" si="8"/>
        <v>39</v>
      </c>
      <c r="U28" s="13">
        <f t="shared" si="9"/>
        <v>5.7408000000000001E-2</v>
      </c>
      <c r="V28" s="13">
        <f t="shared" si="10"/>
        <v>5.7408000000000001E-2</v>
      </c>
      <c r="W28" s="17">
        <v>1</v>
      </c>
      <c r="X28" s="17">
        <v>0.40939999999999999</v>
      </c>
      <c r="Y28" s="17">
        <v>0.99590000000000001</v>
      </c>
      <c r="Z28" s="13">
        <f t="shared" si="11"/>
        <v>9</v>
      </c>
      <c r="AA28" s="13">
        <f t="shared" si="12"/>
        <v>8.9631000000000002E-2</v>
      </c>
      <c r="AB28" s="13">
        <f t="shared" si="13"/>
        <v>8.9631000000000002E-2</v>
      </c>
      <c r="AC28" s="17">
        <v>1</v>
      </c>
      <c r="AD28" s="17">
        <v>0</v>
      </c>
      <c r="AE28" s="17">
        <v>1</v>
      </c>
      <c r="AF28" s="13">
        <f t="shared" si="14"/>
        <v>18</v>
      </c>
      <c r="AG28" s="13">
        <f t="shared" si="15"/>
        <v>0.18</v>
      </c>
      <c r="AH28" s="13">
        <f t="shared" si="16"/>
        <v>0.18</v>
      </c>
      <c r="AI28" s="13">
        <f t="shared" si="17"/>
        <v>1.6666666666666667</v>
      </c>
      <c r="AJ28" s="13">
        <f t="shared" si="18"/>
        <v>2.1111111111111112</v>
      </c>
      <c r="AK28" s="13">
        <f t="shared" si="19"/>
        <v>4.333333333333333</v>
      </c>
      <c r="AL28" s="13">
        <f t="shared" si="20"/>
        <v>1</v>
      </c>
      <c r="AM28" s="13">
        <f t="shared" si="21"/>
        <v>2</v>
      </c>
      <c r="AN28" s="13">
        <f t="shared" si="22"/>
        <v>11.111111111111111</v>
      </c>
    </row>
    <row r="29" spans="1:40" ht="25.5" x14ac:dyDescent="0.2">
      <c r="A29" s="1" t="s">
        <v>53</v>
      </c>
      <c r="B29" s="11" t="s">
        <v>32</v>
      </c>
      <c r="C29" s="13">
        <f t="shared" si="0"/>
        <v>0.46575342465753422</v>
      </c>
      <c r="D29" s="13">
        <f t="shared" si="1"/>
        <v>1</v>
      </c>
      <c r="E29" s="17">
        <v>1</v>
      </c>
      <c r="F29" s="17">
        <v>30.776199999999999</v>
      </c>
      <c r="G29" s="17">
        <v>1</v>
      </c>
      <c r="H29" s="13">
        <f t="shared" si="2"/>
        <v>20.547945205479451</v>
      </c>
      <c r="I29" s="13">
        <f t="shared" si="3"/>
        <v>0.20547945205479451</v>
      </c>
      <c r="J29" s="13">
        <f t="shared" si="4"/>
        <v>0.20547945205479451</v>
      </c>
      <c r="K29" s="17">
        <v>1</v>
      </c>
      <c r="L29" s="17">
        <v>115.7206</v>
      </c>
      <c r="M29" s="17">
        <v>1</v>
      </c>
      <c r="N29" s="13">
        <f t="shared" si="5"/>
        <v>26.027397260273972</v>
      </c>
      <c r="O29" s="13">
        <f t="shared" si="6"/>
        <v>0.26027397260273971</v>
      </c>
      <c r="P29" s="13">
        <f t="shared" si="7"/>
        <v>0.26027397260273971</v>
      </c>
      <c r="Q29" s="17">
        <v>1</v>
      </c>
      <c r="R29" s="17">
        <v>42.740600000000001</v>
      </c>
      <c r="S29" s="17">
        <v>0</v>
      </c>
      <c r="T29" s="13">
        <f t="shared" si="8"/>
        <v>53.42465753424657</v>
      </c>
      <c r="U29" s="13">
        <f t="shared" si="9"/>
        <v>0</v>
      </c>
      <c r="V29" s="13">
        <f t="shared" si="10"/>
        <v>0</v>
      </c>
      <c r="W29" s="17">
        <v>0</v>
      </c>
      <c r="X29" s="17">
        <v>0</v>
      </c>
      <c r="Y29" s="17">
        <v>0</v>
      </c>
      <c r="Z29" s="13" t="str">
        <f t="shared" si="11"/>
        <v/>
      </c>
      <c r="AA29" s="13" t="str">
        <f t="shared" si="12"/>
        <v>не применяется</v>
      </c>
      <c r="AB29" s="13" t="str">
        <f t="shared" si="13"/>
        <v/>
      </c>
      <c r="AC29" s="17">
        <v>0</v>
      </c>
      <c r="AD29" s="17">
        <v>0</v>
      </c>
      <c r="AE29" s="17">
        <v>0</v>
      </c>
      <c r="AF29" s="13" t="str">
        <f t="shared" si="14"/>
        <v/>
      </c>
      <c r="AG29" s="13" t="str">
        <f t="shared" si="15"/>
        <v>не применяется</v>
      </c>
      <c r="AH29" s="13" t="str">
        <f t="shared" si="16"/>
        <v/>
      </c>
      <c r="AI29" s="13">
        <f t="shared" si="17"/>
        <v>1.6666666666666667</v>
      </c>
      <c r="AJ29" s="13">
        <f t="shared" si="18"/>
        <v>2.1111111111111112</v>
      </c>
      <c r="AK29" s="13">
        <f t="shared" si="19"/>
        <v>4.333333333333333</v>
      </c>
      <c r="AL29" s="13" t="str">
        <f t="shared" si="20"/>
        <v/>
      </c>
      <c r="AM29" s="13" t="str">
        <f t="shared" si="21"/>
        <v/>
      </c>
      <c r="AN29" s="13">
        <f t="shared" si="22"/>
        <v>8.1111111111111107</v>
      </c>
    </row>
    <row r="30" spans="1:40" ht="38.25" x14ac:dyDescent="0.2">
      <c r="A30" s="1" t="s">
        <v>54</v>
      </c>
      <c r="B30" s="11" t="s">
        <v>33</v>
      </c>
      <c r="C30" s="13">
        <f t="shared" si="0"/>
        <v>0.65384615384615374</v>
      </c>
      <c r="D30" s="13">
        <f t="shared" si="1"/>
        <v>1</v>
      </c>
      <c r="E30" s="17">
        <v>1</v>
      </c>
      <c r="F30" s="17">
        <v>30.246700000000001</v>
      </c>
      <c r="G30" s="17">
        <v>1</v>
      </c>
      <c r="H30" s="13">
        <f t="shared" si="2"/>
        <v>28.846153846153847</v>
      </c>
      <c r="I30" s="13">
        <f t="shared" si="3"/>
        <v>0.28846153846153849</v>
      </c>
      <c r="J30" s="13">
        <f t="shared" si="4"/>
        <v>0.28846153846153849</v>
      </c>
      <c r="K30" s="17">
        <v>1</v>
      </c>
      <c r="L30" s="17">
        <v>117.80970000000001</v>
      </c>
      <c r="M30" s="17">
        <v>1</v>
      </c>
      <c r="N30" s="13">
        <f t="shared" si="5"/>
        <v>36.538461538461533</v>
      </c>
      <c r="O30" s="13">
        <f t="shared" si="6"/>
        <v>0.36538461538461531</v>
      </c>
      <c r="P30" s="13">
        <f t="shared" si="7"/>
        <v>0.36538461538461531</v>
      </c>
      <c r="Q30" s="17">
        <v>0</v>
      </c>
      <c r="R30" s="17">
        <v>0</v>
      </c>
      <c r="S30" s="17">
        <v>0</v>
      </c>
      <c r="T30" s="13" t="str">
        <f t="shared" si="8"/>
        <v/>
      </c>
      <c r="U30" s="13" t="str">
        <f t="shared" si="9"/>
        <v>не применяется</v>
      </c>
      <c r="V30" s="13" t="str">
        <f t="shared" si="10"/>
        <v/>
      </c>
      <c r="W30" s="17">
        <v>0</v>
      </c>
      <c r="X30" s="17">
        <v>0</v>
      </c>
      <c r="Y30" s="17">
        <v>0</v>
      </c>
      <c r="Z30" s="13" t="str">
        <f t="shared" si="11"/>
        <v/>
      </c>
      <c r="AA30" s="13" t="str">
        <f t="shared" si="12"/>
        <v>не применяется</v>
      </c>
      <c r="AB30" s="13" t="str">
        <f t="shared" si="13"/>
        <v/>
      </c>
      <c r="AC30" s="17">
        <v>1</v>
      </c>
      <c r="AD30" s="17">
        <v>15027024.050000001</v>
      </c>
      <c r="AE30" s="17">
        <v>0</v>
      </c>
      <c r="AF30" s="13">
        <f t="shared" si="14"/>
        <v>34.615384615384613</v>
      </c>
      <c r="AG30" s="13">
        <f t="shared" si="15"/>
        <v>0</v>
      </c>
      <c r="AH30" s="13">
        <f t="shared" si="16"/>
        <v>0</v>
      </c>
      <c r="AI30" s="13">
        <f t="shared" si="17"/>
        <v>1.6666666666666667</v>
      </c>
      <c r="AJ30" s="13">
        <f t="shared" si="18"/>
        <v>2.1111111111111112</v>
      </c>
      <c r="AK30" s="13" t="str">
        <f t="shared" si="19"/>
        <v/>
      </c>
      <c r="AL30" s="13" t="str">
        <f t="shared" si="20"/>
        <v/>
      </c>
      <c r="AM30" s="13">
        <f t="shared" si="21"/>
        <v>2</v>
      </c>
      <c r="AN30" s="13">
        <f t="shared" si="22"/>
        <v>5.7777777777777777</v>
      </c>
    </row>
    <row r="31" spans="1:40" ht="38.25" x14ac:dyDescent="0.2">
      <c r="A31" s="1" t="s">
        <v>55</v>
      </c>
      <c r="B31" s="11" t="s">
        <v>34</v>
      </c>
      <c r="C31" s="13">
        <f t="shared" si="0"/>
        <v>0.65384615384615374</v>
      </c>
      <c r="D31" s="13">
        <f t="shared" si="1"/>
        <v>1</v>
      </c>
      <c r="E31" s="17">
        <v>1</v>
      </c>
      <c r="F31" s="17">
        <v>35.798000000000002</v>
      </c>
      <c r="G31" s="17">
        <v>1</v>
      </c>
      <c r="H31" s="13">
        <f t="shared" si="2"/>
        <v>28.846153846153847</v>
      </c>
      <c r="I31" s="13">
        <f t="shared" si="3"/>
        <v>0.28846153846153849</v>
      </c>
      <c r="J31" s="13">
        <f t="shared" si="4"/>
        <v>0.28846153846153849</v>
      </c>
      <c r="K31" s="17">
        <v>1</v>
      </c>
      <c r="L31" s="17">
        <v>108.45740000000001</v>
      </c>
      <c r="M31" s="17">
        <v>1</v>
      </c>
      <c r="N31" s="13">
        <f t="shared" si="5"/>
        <v>36.538461538461533</v>
      </c>
      <c r="O31" s="13">
        <f t="shared" si="6"/>
        <v>0.36538461538461531</v>
      </c>
      <c r="P31" s="13">
        <f t="shared" si="7"/>
        <v>0.36538461538461531</v>
      </c>
      <c r="Q31" s="17">
        <v>0</v>
      </c>
      <c r="R31" s="17">
        <v>0</v>
      </c>
      <c r="S31" s="17">
        <v>0</v>
      </c>
      <c r="T31" s="13" t="str">
        <f t="shared" si="8"/>
        <v/>
      </c>
      <c r="U31" s="13" t="str">
        <f t="shared" si="9"/>
        <v>не применяется</v>
      </c>
      <c r="V31" s="13" t="str">
        <f t="shared" si="10"/>
        <v/>
      </c>
      <c r="W31" s="17">
        <v>0</v>
      </c>
      <c r="X31" s="17">
        <v>0</v>
      </c>
      <c r="Y31" s="17">
        <v>0</v>
      </c>
      <c r="Z31" s="13" t="str">
        <f t="shared" si="11"/>
        <v/>
      </c>
      <c r="AA31" s="13" t="str">
        <f t="shared" si="12"/>
        <v>не применяется</v>
      </c>
      <c r="AB31" s="13" t="str">
        <f t="shared" si="13"/>
        <v/>
      </c>
      <c r="AC31" s="17">
        <v>1</v>
      </c>
      <c r="AD31" s="17">
        <v>9716246.5800000001</v>
      </c>
      <c r="AE31" s="17">
        <v>0</v>
      </c>
      <c r="AF31" s="13">
        <f t="shared" si="14"/>
        <v>34.615384615384613</v>
      </c>
      <c r="AG31" s="13">
        <f t="shared" si="15"/>
        <v>0</v>
      </c>
      <c r="AH31" s="13">
        <f t="shared" si="16"/>
        <v>0</v>
      </c>
      <c r="AI31" s="13">
        <f t="shared" si="17"/>
        <v>1.6666666666666667</v>
      </c>
      <c r="AJ31" s="13">
        <f t="shared" si="18"/>
        <v>2.1111111111111112</v>
      </c>
      <c r="AK31" s="13" t="str">
        <f t="shared" si="19"/>
        <v/>
      </c>
      <c r="AL31" s="13" t="str">
        <f t="shared" si="20"/>
        <v/>
      </c>
      <c r="AM31" s="13">
        <f t="shared" si="21"/>
        <v>2</v>
      </c>
      <c r="AN31" s="13">
        <f t="shared" si="22"/>
        <v>5.7777777777777777</v>
      </c>
    </row>
    <row r="32" spans="1:40" ht="38.25" x14ac:dyDescent="0.2">
      <c r="A32" s="1" t="s">
        <v>56</v>
      </c>
      <c r="B32" s="11" t="s">
        <v>35</v>
      </c>
      <c r="C32" s="13">
        <f t="shared" si="0"/>
        <v>0.65384615384615374</v>
      </c>
      <c r="D32" s="13">
        <f t="shared" si="1"/>
        <v>1</v>
      </c>
      <c r="E32" s="17">
        <v>1</v>
      </c>
      <c r="F32" s="17">
        <v>35.176499999999997</v>
      </c>
      <c r="G32" s="17">
        <v>1</v>
      </c>
      <c r="H32" s="13">
        <f t="shared" si="2"/>
        <v>28.846153846153847</v>
      </c>
      <c r="I32" s="13">
        <f t="shared" si="3"/>
        <v>0.28846153846153849</v>
      </c>
      <c r="J32" s="13">
        <f t="shared" si="4"/>
        <v>0.28846153846153849</v>
      </c>
      <c r="K32" s="17">
        <v>1</v>
      </c>
      <c r="L32" s="17">
        <v>105.52719999999999</v>
      </c>
      <c r="M32" s="17">
        <v>1</v>
      </c>
      <c r="N32" s="13">
        <f t="shared" si="5"/>
        <v>36.538461538461533</v>
      </c>
      <c r="O32" s="13">
        <f t="shared" si="6"/>
        <v>0.36538461538461531</v>
      </c>
      <c r="P32" s="13">
        <f t="shared" si="7"/>
        <v>0.36538461538461531</v>
      </c>
      <c r="Q32" s="17">
        <v>0</v>
      </c>
      <c r="R32" s="17">
        <v>0</v>
      </c>
      <c r="S32" s="17">
        <v>0</v>
      </c>
      <c r="T32" s="13" t="str">
        <f t="shared" si="8"/>
        <v/>
      </c>
      <c r="U32" s="13" t="str">
        <f t="shared" si="9"/>
        <v>не применяется</v>
      </c>
      <c r="V32" s="13" t="str">
        <f t="shared" si="10"/>
        <v/>
      </c>
      <c r="W32" s="17">
        <v>0</v>
      </c>
      <c r="X32" s="17">
        <v>0</v>
      </c>
      <c r="Y32" s="17">
        <v>0</v>
      </c>
      <c r="Z32" s="13" t="str">
        <f t="shared" si="11"/>
        <v/>
      </c>
      <c r="AA32" s="13" t="str">
        <f t="shared" si="12"/>
        <v>не применяется</v>
      </c>
      <c r="AB32" s="13" t="str">
        <f t="shared" si="13"/>
        <v/>
      </c>
      <c r="AC32" s="17">
        <v>1</v>
      </c>
      <c r="AD32" s="17">
        <v>2636069.89</v>
      </c>
      <c r="AE32" s="17">
        <v>0</v>
      </c>
      <c r="AF32" s="13">
        <f t="shared" si="14"/>
        <v>34.615384615384613</v>
      </c>
      <c r="AG32" s="13">
        <f t="shared" si="15"/>
        <v>0</v>
      </c>
      <c r="AH32" s="13">
        <f t="shared" si="16"/>
        <v>0</v>
      </c>
      <c r="AI32" s="13">
        <f t="shared" si="17"/>
        <v>1.6666666666666667</v>
      </c>
      <c r="AJ32" s="13">
        <f t="shared" si="18"/>
        <v>2.1111111111111112</v>
      </c>
      <c r="AK32" s="13" t="str">
        <f t="shared" si="19"/>
        <v/>
      </c>
      <c r="AL32" s="13" t="str">
        <f t="shared" si="20"/>
        <v/>
      </c>
      <c r="AM32" s="13">
        <f t="shared" si="21"/>
        <v>2</v>
      </c>
      <c r="AN32" s="13">
        <f t="shared" si="22"/>
        <v>5.7777777777777777</v>
      </c>
    </row>
    <row r="33" spans="1:40" ht="38.25" x14ac:dyDescent="0.2">
      <c r="A33" s="1" t="s">
        <v>57</v>
      </c>
      <c r="B33" s="11" t="s">
        <v>36</v>
      </c>
      <c r="C33" s="13">
        <f t="shared" si="0"/>
        <v>0.65384615384615374</v>
      </c>
      <c r="D33" s="13">
        <f t="shared" si="1"/>
        <v>1</v>
      </c>
      <c r="E33" s="17">
        <v>1</v>
      </c>
      <c r="F33" s="17">
        <v>30.3248</v>
      </c>
      <c r="G33" s="17">
        <v>1</v>
      </c>
      <c r="H33" s="13">
        <f t="shared" si="2"/>
        <v>28.846153846153847</v>
      </c>
      <c r="I33" s="13">
        <f t="shared" si="3"/>
        <v>0.28846153846153849</v>
      </c>
      <c r="J33" s="13">
        <f t="shared" si="4"/>
        <v>0.28846153846153849</v>
      </c>
      <c r="K33" s="17">
        <v>1</v>
      </c>
      <c r="L33" s="17">
        <v>111.1474</v>
      </c>
      <c r="M33" s="17">
        <v>1</v>
      </c>
      <c r="N33" s="13">
        <f t="shared" si="5"/>
        <v>36.538461538461533</v>
      </c>
      <c r="O33" s="13">
        <f t="shared" si="6"/>
        <v>0.36538461538461531</v>
      </c>
      <c r="P33" s="13">
        <f t="shared" si="7"/>
        <v>0.36538461538461531</v>
      </c>
      <c r="Q33" s="17">
        <v>0</v>
      </c>
      <c r="R33" s="17">
        <v>0</v>
      </c>
      <c r="S33" s="17">
        <v>0</v>
      </c>
      <c r="T33" s="13" t="str">
        <f t="shared" si="8"/>
        <v/>
      </c>
      <c r="U33" s="13" t="str">
        <f t="shared" si="9"/>
        <v>не применяется</v>
      </c>
      <c r="V33" s="13" t="str">
        <f t="shared" si="10"/>
        <v/>
      </c>
      <c r="W33" s="17">
        <v>0</v>
      </c>
      <c r="X33" s="17">
        <v>0</v>
      </c>
      <c r="Y33" s="17">
        <v>0</v>
      </c>
      <c r="Z33" s="13" t="str">
        <f t="shared" si="11"/>
        <v/>
      </c>
      <c r="AA33" s="13" t="str">
        <f t="shared" si="12"/>
        <v>не применяется</v>
      </c>
      <c r="AB33" s="13" t="str">
        <f t="shared" si="13"/>
        <v/>
      </c>
      <c r="AC33" s="17">
        <v>1</v>
      </c>
      <c r="AD33" s="17">
        <v>20040622.550000001</v>
      </c>
      <c r="AE33" s="17">
        <v>0</v>
      </c>
      <c r="AF33" s="13">
        <f t="shared" si="14"/>
        <v>34.615384615384613</v>
      </c>
      <c r="AG33" s="13">
        <f t="shared" si="15"/>
        <v>0</v>
      </c>
      <c r="AH33" s="13">
        <f t="shared" si="16"/>
        <v>0</v>
      </c>
      <c r="AI33" s="13">
        <f t="shared" si="17"/>
        <v>1.6666666666666667</v>
      </c>
      <c r="AJ33" s="13">
        <f t="shared" si="18"/>
        <v>2.1111111111111112</v>
      </c>
      <c r="AK33" s="13" t="str">
        <f t="shared" si="19"/>
        <v/>
      </c>
      <c r="AL33" s="13" t="str">
        <f t="shared" si="20"/>
        <v/>
      </c>
      <c r="AM33" s="13">
        <f t="shared" si="21"/>
        <v>2</v>
      </c>
      <c r="AN33" s="13">
        <f t="shared" si="22"/>
        <v>5.7777777777777777</v>
      </c>
    </row>
    <row r="34" spans="1:40" ht="38.25" x14ac:dyDescent="0.2">
      <c r="A34" s="1" t="s">
        <v>58</v>
      </c>
      <c r="B34" s="11" t="s">
        <v>37</v>
      </c>
      <c r="C34" s="13">
        <f t="shared" si="0"/>
        <v>0.65384615384615374</v>
      </c>
      <c r="D34" s="13">
        <f t="shared" si="1"/>
        <v>1</v>
      </c>
      <c r="E34" s="17">
        <v>1</v>
      </c>
      <c r="F34" s="17">
        <v>30.727499999999999</v>
      </c>
      <c r="G34" s="17">
        <v>1</v>
      </c>
      <c r="H34" s="13">
        <f t="shared" si="2"/>
        <v>28.846153846153847</v>
      </c>
      <c r="I34" s="13">
        <f t="shared" si="3"/>
        <v>0.28846153846153849</v>
      </c>
      <c r="J34" s="13">
        <f t="shared" si="4"/>
        <v>0.28846153846153849</v>
      </c>
      <c r="K34" s="17">
        <v>1</v>
      </c>
      <c r="L34" s="17">
        <v>102.7059</v>
      </c>
      <c r="M34" s="17">
        <v>1</v>
      </c>
      <c r="N34" s="13">
        <f t="shared" si="5"/>
        <v>36.538461538461533</v>
      </c>
      <c r="O34" s="13">
        <f t="shared" si="6"/>
        <v>0.36538461538461531</v>
      </c>
      <c r="P34" s="13">
        <f t="shared" si="7"/>
        <v>0.36538461538461531</v>
      </c>
      <c r="Q34" s="17">
        <v>0</v>
      </c>
      <c r="R34" s="17">
        <v>0</v>
      </c>
      <c r="S34" s="17">
        <v>0</v>
      </c>
      <c r="T34" s="13" t="str">
        <f t="shared" si="8"/>
        <v/>
      </c>
      <c r="U34" s="13" t="str">
        <f t="shared" si="9"/>
        <v>не применяется</v>
      </c>
      <c r="V34" s="13" t="str">
        <f t="shared" si="10"/>
        <v/>
      </c>
      <c r="W34" s="17">
        <v>0</v>
      </c>
      <c r="X34" s="17">
        <v>0</v>
      </c>
      <c r="Y34" s="17">
        <v>0</v>
      </c>
      <c r="Z34" s="13" t="str">
        <f t="shared" si="11"/>
        <v/>
      </c>
      <c r="AA34" s="13" t="str">
        <f t="shared" si="12"/>
        <v>не применяется</v>
      </c>
      <c r="AB34" s="13" t="str">
        <f t="shared" si="13"/>
        <v/>
      </c>
      <c r="AC34" s="17">
        <v>1</v>
      </c>
      <c r="AD34" s="17">
        <v>2738332.27</v>
      </c>
      <c r="AE34" s="17">
        <v>0</v>
      </c>
      <c r="AF34" s="13">
        <f t="shared" si="14"/>
        <v>34.615384615384613</v>
      </c>
      <c r="AG34" s="13">
        <f t="shared" si="15"/>
        <v>0</v>
      </c>
      <c r="AH34" s="13">
        <f t="shared" si="16"/>
        <v>0</v>
      </c>
      <c r="AI34" s="13">
        <f t="shared" si="17"/>
        <v>1.6666666666666667</v>
      </c>
      <c r="AJ34" s="13">
        <f t="shared" si="18"/>
        <v>2.1111111111111112</v>
      </c>
      <c r="AK34" s="13" t="str">
        <f t="shared" si="19"/>
        <v/>
      </c>
      <c r="AL34" s="13" t="str">
        <f t="shared" si="20"/>
        <v/>
      </c>
      <c r="AM34" s="13">
        <f t="shared" si="21"/>
        <v>2</v>
      </c>
      <c r="AN34" s="13">
        <f t="shared" si="22"/>
        <v>5.7777777777777777</v>
      </c>
    </row>
    <row r="35" spans="1:40" ht="25.5" x14ac:dyDescent="0.2">
      <c r="A35" s="1" t="s">
        <v>59</v>
      </c>
      <c r="B35" s="11" t="s">
        <v>38</v>
      </c>
      <c r="C35" s="13">
        <f t="shared" si="0"/>
        <v>0.40633899999999995</v>
      </c>
      <c r="D35" s="13">
        <f t="shared" si="1"/>
        <v>1</v>
      </c>
      <c r="E35" s="17">
        <v>1</v>
      </c>
      <c r="F35" s="17">
        <v>26.196100000000001</v>
      </c>
      <c r="G35" s="17">
        <v>1</v>
      </c>
      <c r="H35" s="13">
        <f t="shared" si="2"/>
        <v>15</v>
      </c>
      <c r="I35" s="13">
        <f t="shared" si="3"/>
        <v>0.15</v>
      </c>
      <c r="J35" s="13">
        <f t="shared" si="4"/>
        <v>0.15</v>
      </c>
      <c r="K35" s="17">
        <v>1</v>
      </c>
      <c r="L35" s="17">
        <v>111.62130000000001</v>
      </c>
      <c r="M35" s="17">
        <v>1</v>
      </c>
      <c r="N35" s="13">
        <f t="shared" si="5"/>
        <v>19</v>
      </c>
      <c r="O35" s="13">
        <f t="shared" si="6"/>
        <v>0.19</v>
      </c>
      <c r="P35" s="13">
        <f t="shared" si="7"/>
        <v>0.19</v>
      </c>
      <c r="Q35" s="17">
        <v>1</v>
      </c>
      <c r="R35" s="17">
        <v>17.013100000000001</v>
      </c>
      <c r="S35" s="17">
        <v>0.1701</v>
      </c>
      <c r="T35" s="13">
        <f t="shared" si="8"/>
        <v>39</v>
      </c>
      <c r="U35" s="13">
        <f t="shared" si="9"/>
        <v>6.6338999999999995E-2</v>
      </c>
      <c r="V35" s="13">
        <f t="shared" si="10"/>
        <v>6.6338999999999995E-2</v>
      </c>
      <c r="W35" s="17">
        <v>1</v>
      </c>
      <c r="X35" s="17">
        <v>37.659199999999998</v>
      </c>
      <c r="Y35" s="17">
        <v>0</v>
      </c>
      <c r="Z35" s="13">
        <f t="shared" si="11"/>
        <v>9</v>
      </c>
      <c r="AA35" s="13">
        <f t="shared" si="12"/>
        <v>0</v>
      </c>
      <c r="AB35" s="13">
        <f t="shared" si="13"/>
        <v>0</v>
      </c>
      <c r="AC35" s="17">
        <v>1</v>
      </c>
      <c r="AD35" s="17">
        <v>2627424.63</v>
      </c>
      <c r="AE35" s="17">
        <v>0</v>
      </c>
      <c r="AF35" s="13">
        <f t="shared" si="14"/>
        <v>18</v>
      </c>
      <c r="AG35" s="13">
        <f t="shared" si="15"/>
        <v>0</v>
      </c>
      <c r="AH35" s="13">
        <f t="shared" si="16"/>
        <v>0</v>
      </c>
      <c r="AI35" s="13">
        <f t="shared" si="17"/>
        <v>1.6666666666666667</v>
      </c>
      <c r="AJ35" s="13">
        <f t="shared" si="18"/>
        <v>2.1111111111111112</v>
      </c>
      <c r="AK35" s="13">
        <f t="shared" si="19"/>
        <v>4.333333333333333</v>
      </c>
      <c r="AL35" s="13">
        <f t="shared" si="20"/>
        <v>1</v>
      </c>
      <c r="AM35" s="13">
        <f t="shared" si="21"/>
        <v>2</v>
      </c>
      <c r="AN35" s="13">
        <f t="shared" si="22"/>
        <v>11.111111111111111</v>
      </c>
    </row>
    <row r="36" spans="1:40" ht="38.25" x14ac:dyDescent="0.2">
      <c r="A36" s="1" t="s">
        <v>60</v>
      </c>
      <c r="B36" s="11" t="s">
        <v>147</v>
      </c>
      <c r="C36" s="13">
        <f t="shared" si="0"/>
        <v>0.65384615384615374</v>
      </c>
      <c r="D36" s="13">
        <f t="shared" si="1"/>
        <v>1</v>
      </c>
      <c r="E36" s="17">
        <v>1</v>
      </c>
      <c r="F36" s="17">
        <v>33.420200000000001</v>
      </c>
      <c r="G36" s="17">
        <v>1</v>
      </c>
      <c r="H36" s="13">
        <f t="shared" si="2"/>
        <v>28.846153846153847</v>
      </c>
      <c r="I36" s="13">
        <f t="shared" si="3"/>
        <v>0.28846153846153849</v>
      </c>
      <c r="J36" s="13">
        <f t="shared" si="4"/>
        <v>0.28846153846153849</v>
      </c>
      <c r="K36" s="17">
        <v>1</v>
      </c>
      <c r="L36" s="17">
        <v>104.7649</v>
      </c>
      <c r="M36" s="17">
        <v>1</v>
      </c>
      <c r="N36" s="13">
        <f t="shared" si="5"/>
        <v>36.538461538461533</v>
      </c>
      <c r="O36" s="13">
        <f t="shared" si="6"/>
        <v>0.36538461538461531</v>
      </c>
      <c r="P36" s="13">
        <f t="shared" si="7"/>
        <v>0.36538461538461531</v>
      </c>
      <c r="Q36" s="17">
        <v>0</v>
      </c>
      <c r="R36" s="17">
        <v>0</v>
      </c>
      <c r="S36" s="17">
        <v>0</v>
      </c>
      <c r="T36" s="13" t="str">
        <f t="shared" si="8"/>
        <v/>
      </c>
      <c r="U36" s="13" t="str">
        <f t="shared" si="9"/>
        <v>не применяется</v>
      </c>
      <c r="V36" s="13" t="str">
        <f t="shared" si="10"/>
        <v/>
      </c>
      <c r="W36" s="17">
        <v>0</v>
      </c>
      <c r="X36" s="17">
        <v>0</v>
      </c>
      <c r="Y36" s="17">
        <v>0</v>
      </c>
      <c r="Z36" s="13" t="str">
        <f t="shared" si="11"/>
        <v/>
      </c>
      <c r="AA36" s="13" t="str">
        <f t="shared" si="12"/>
        <v>не применяется</v>
      </c>
      <c r="AB36" s="13" t="str">
        <f t="shared" si="13"/>
        <v/>
      </c>
      <c r="AC36" s="17">
        <v>1</v>
      </c>
      <c r="AD36" s="17">
        <v>83091546.620000005</v>
      </c>
      <c r="AE36" s="17">
        <v>0</v>
      </c>
      <c r="AF36" s="13">
        <f t="shared" si="14"/>
        <v>34.615384615384613</v>
      </c>
      <c r="AG36" s="13">
        <f t="shared" si="15"/>
        <v>0</v>
      </c>
      <c r="AH36" s="13">
        <f t="shared" si="16"/>
        <v>0</v>
      </c>
      <c r="AI36" s="13">
        <f t="shared" si="17"/>
        <v>1.6666666666666667</v>
      </c>
      <c r="AJ36" s="13">
        <f t="shared" si="18"/>
        <v>2.1111111111111112</v>
      </c>
      <c r="AK36" s="13" t="str">
        <f t="shared" si="19"/>
        <v/>
      </c>
      <c r="AL36" s="13" t="str">
        <f t="shared" si="20"/>
        <v/>
      </c>
      <c r="AM36" s="13">
        <f t="shared" si="21"/>
        <v>2</v>
      </c>
      <c r="AN36" s="13">
        <f t="shared" si="22"/>
        <v>5.7777777777777777</v>
      </c>
    </row>
    <row r="37" spans="1:40" ht="38.25" x14ac:dyDescent="0.2">
      <c r="A37" s="1" t="s">
        <v>61</v>
      </c>
      <c r="B37" s="11" t="s">
        <v>39</v>
      </c>
      <c r="C37" s="13">
        <f t="shared" si="0"/>
        <v>0.65384615384615374</v>
      </c>
      <c r="D37" s="13">
        <f t="shared" si="1"/>
        <v>1</v>
      </c>
      <c r="E37" s="17">
        <v>1</v>
      </c>
      <c r="F37" s="17">
        <v>26.546199999999999</v>
      </c>
      <c r="G37" s="17">
        <v>1</v>
      </c>
      <c r="H37" s="13">
        <f t="shared" si="2"/>
        <v>28.846153846153847</v>
      </c>
      <c r="I37" s="13">
        <f t="shared" si="3"/>
        <v>0.28846153846153849</v>
      </c>
      <c r="J37" s="13">
        <f t="shared" si="4"/>
        <v>0.28846153846153849</v>
      </c>
      <c r="K37" s="17">
        <v>1</v>
      </c>
      <c r="L37" s="17">
        <v>100.3374</v>
      </c>
      <c r="M37" s="17">
        <v>1</v>
      </c>
      <c r="N37" s="13">
        <f t="shared" si="5"/>
        <v>36.538461538461533</v>
      </c>
      <c r="O37" s="13">
        <f t="shared" si="6"/>
        <v>0.36538461538461531</v>
      </c>
      <c r="P37" s="13">
        <f t="shared" si="7"/>
        <v>0.36538461538461531</v>
      </c>
      <c r="Q37" s="17">
        <v>0</v>
      </c>
      <c r="R37" s="17">
        <v>0</v>
      </c>
      <c r="S37" s="17">
        <v>0</v>
      </c>
      <c r="T37" s="13" t="str">
        <f t="shared" si="8"/>
        <v/>
      </c>
      <c r="U37" s="13" t="str">
        <f t="shared" si="9"/>
        <v>не применяется</v>
      </c>
      <c r="V37" s="13" t="str">
        <f t="shared" si="10"/>
        <v/>
      </c>
      <c r="W37" s="17">
        <v>0</v>
      </c>
      <c r="X37" s="17">
        <v>0</v>
      </c>
      <c r="Y37" s="17">
        <v>0</v>
      </c>
      <c r="Z37" s="13" t="str">
        <f t="shared" si="11"/>
        <v/>
      </c>
      <c r="AA37" s="13" t="str">
        <f t="shared" si="12"/>
        <v>не применяется</v>
      </c>
      <c r="AB37" s="13" t="str">
        <f t="shared" si="13"/>
        <v/>
      </c>
      <c r="AC37" s="17">
        <v>1</v>
      </c>
      <c r="AD37" s="17">
        <v>785364.18</v>
      </c>
      <c r="AE37" s="17">
        <v>0</v>
      </c>
      <c r="AF37" s="13">
        <f t="shared" si="14"/>
        <v>34.615384615384613</v>
      </c>
      <c r="AG37" s="13">
        <f t="shared" si="15"/>
        <v>0</v>
      </c>
      <c r="AH37" s="13">
        <f t="shared" si="16"/>
        <v>0</v>
      </c>
      <c r="AI37" s="13">
        <f t="shared" si="17"/>
        <v>1.6666666666666667</v>
      </c>
      <c r="AJ37" s="13">
        <f t="shared" si="18"/>
        <v>2.1111111111111112</v>
      </c>
      <c r="AK37" s="13" t="str">
        <f t="shared" si="19"/>
        <v/>
      </c>
      <c r="AL37" s="13" t="str">
        <f t="shared" si="20"/>
        <v/>
      </c>
      <c r="AM37" s="13">
        <f t="shared" si="21"/>
        <v>2</v>
      </c>
      <c r="AN37" s="13">
        <f t="shared" si="22"/>
        <v>5.7777777777777777</v>
      </c>
    </row>
    <row r="38" spans="1:40" ht="38.25" x14ac:dyDescent="0.2">
      <c r="A38" s="1" t="s">
        <v>62</v>
      </c>
      <c r="B38" s="11" t="s">
        <v>40</v>
      </c>
      <c r="C38" s="13">
        <f t="shared" si="0"/>
        <v>0.65384615384615374</v>
      </c>
      <c r="D38" s="13">
        <f t="shared" si="1"/>
        <v>1</v>
      </c>
      <c r="E38" s="17">
        <v>1</v>
      </c>
      <c r="F38" s="17">
        <v>31.675000000000001</v>
      </c>
      <c r="G38" s="17">
        <v>1</v>
      </c>
      <c r="H38" s="13">
        <f t="shared" si="2"/>
        <v>28.846153846153847</v>
      </c>
      <c r="I38" s="13">
        <f t="shared" si="3"/>
        <v>0.28846153846153849</v>
      </c>
      <c r="J38" s="13">
        <f t="shared" si="4"/>
        <v>0.28846153846153849</v>
      </c>
      <c r="K38" s="17">
        <v>1</v>
      </c>
      <c r="L38" s="17">
        <v>101.434</v>
      </c>
      <c r="M38" s="17">
        <v>1</v>
      </c>
      <c r="N38" s="13">
        <f t="shared" si="5"/>
        <v>36.538461538461533</v>
      </c>
      <c r="O38" s="13">
        <f t="shared" si="6"/>
        <v>0.36538461538461531</v>
      </c>
      <c r="P38" s="13">
        <f t="shared" si="7"/>
        <v>0.36538461538461531</v>
      </c>
      <c r="Q38" s="17">
        <v>0</v>
      </c>
      <c r="R38" s="17">
        <v>0</v>
      </c>
      <c r="S38" s="17">
        <v>0</v>
      </c>
      <c r="T38" s="13" t="str">
        <f t="shared" si="8"/>
        <v/>
      </c>
      <c r="U38" s="13" t="str">
        <f t="shared" si="9"/>
        <v>не применяется</v>
      </c>
      <c r="V38" s="13" t="str">
        <f t="shared" si="10"/>
        <v/>
      </c>
      <c r="W38" s="17">
        <v>0</v>
      </c>
      <c r="X38" s="17">
        <v>0</v>
      </c>
      <c r="Y38" s="17">
        <v>0</v>
      </c>
      <c r="Z38" s="13" t="str">
        <f t="shared" si="11"/>
        <v/>
      </c>
      <c r="AA38" s="13" t="str">
        <f t="shared" si="12"/>
        <v>не применяется</v>
      </c>
      <c r="AB38" s="13" t="str">
        <f t="shared" si="13"/>
        <v/>
      </c>
      <c r="AC38" s="17">
        <v>1</v>
      </c>
      <c r="AD38" s="17">
        <v>81922.8</v>
      </c>
      <c r="AE38" s="17">
        <v>0</v>
      </c>
      <c r="AF38" s="13">
        <f t="shared" si="14"/>
        <v>34.615384615384613</v>
      </c>
      <c r="AG38" s="13">
        <f t="shared" si="15"/>
        <v>0</v>
      </c>
      <c r="AH38" s="13">
        <f t="shared" si="16"/>
        <v>0</v>
      </c>
      <c r="AI38" s="13">
        <f t="shared" si="17"/>
        <v>1.6666666666666667</v>
      </c>
      <c r="AJ38" s="13">
        <f t="shared" si="18"/>
        <v>2.1111111111111112</v>
      </c>
      <c r="AK38" s="13" t="str">
        <f t="shared" si="19"/>
        <v/>
      </c>
      <c r="AL38" s="13" t="str">
        <f t="shared" si="20"/>
        <v/>
      </c>
      <c r="AM38" s="13">
        <f t="shared" si="21"/>
        <v>2</v>
      </c>
      <c r="AN38" s="13">
        <f t="shared" si="22"/>
        <v>5.7777777777777777</v>
      </c>
    </row>
    <row r="52" ht="30" customHeight="1" x14ac:dyDescent="0.2"/>
  </sheetData>
  <sheetProtection algorithmName="SHA-512" hashValue="pJE089kqomL24rggI5PEP7yhYvU9J7/qoQ/Xz31NOVsLoKgpfgVOoUsjKaTUFgS33heGg+s3hpxLHLZi1XXgag==" saltValue="CfI3OIEOWwohBZadO/MVHQ==" spinCount="100000" sheet="1" objects="1" scenarios="1" formatCells="0" formatColumns="0" formatRows="0" deleteColumns="0" deleteRows="0"/>
  <protectedRanges>
    <protectedRange sqref="C16:C38" name="krista_tr_47809_0_0"/>
    <protectedRange sqref="D16:D38" name="krista_tr_40531_0_0"/>
    <protectedRange sqref="H16:H38" name="krista_tf_40535_0_0"/>
    <protectedRange sqref="I16:I38" name="krista_tf_40536_0_0"/>
    <protectedRange sqref="J16:J38" name="krista_tr_40537_0_0"/>
    <protectedRange sqref="N16:N38" name="krista_tf_40541_0_0"/>
    <protectedRange sqref="O16:O38" name="krista_tf_40542_0_0"/>
    <protectedRange sqref="P16:P38" name="krista_tr_40543_0_0"/>
    <protectedRange sqref="T16:T38" name="krista_tf_40547_0_0"/>
    <protectedRange sqref="U16:U38" name="krista_tf_40548_0_0"/>
    <protectedRange sqref="V16:V38" name="krista_tr_40549_0_0"/>
    <protectedRange sqref="Z16:Z38" name="krista_tf_40553_0_0"/>
    <protectedRange sqref="AA16:AA38" name="krista_tf_40554_0_0"/>
    <protectedRange sqref="AB16:AB38" name="krista_tr_40555_0_0"/>
    <protectedRange sqref="AF16:AF38" name="krista_tf_40559_0_0"/>
    <protectedRange sqref="AG16:AG38" name="krista_tf_40560_0_0"/>
    <protectedRange sqref="AH16:AH38" name="krista_tr_40561_0_0"/>
    <protectedRange sqref="AI16:AI38" name="krista_tf_40580_0_0"/>
    <protectedRange sqref="AJ16:AJ38" name="krista_tf_40581_0_0"/>
    <protectedRange sqref="AK16:AK38" name="krista_tf_40582_0_0"/>
    <protectedRange sqref="AL16:AL38" name="krista_tf_40583_0_0"/>
    <protectedRange sqref="AM16:AM38" name="krista_tf_40584_0_0"/>
    <protectedRange sqref="AN16:AN38" name="krista_tf_40588_0_0"/>
  </protectedRanges>
  <mergeCells count="16">
    <mergeCell ref="B12:H12"/>
    <mergeCell ref="E14:J14"/>
    <mergeCell ref="A14:A15"/>
    <mergeCell ref="B14:B15"/>
    <mergeCell ref="C14:C15"/>
    <mergeCell ref="D14:D15"/>
    <mergeCell ref="A1:E1"/>
    <mergeCell ref="B8:H8"/>
    <mergeCell ref="B9:H9"/>
    <mergeCell ref="B10:H10"/>
    <mergeCell ref="B11:H11"/>
    <mergeCell ref="AI14:AN14"/>
    <mergeCell ref="Q14:V14"/>
    <mergeCell ref="W14:AB14"/>
    <mergeCell ref="AC14:AH14"/>
    <mergeCell ref="K14:P14"/>
  </mergeCells>
  <conditionalFormatting sqref="A8:A13">
    <cfRule type="expression" dxfId="4" priority="2" stopIfTrue="1">
      <formula>"(сумм(A8:F12)&lt;&gt;100"</formula>
    </cfRule>
  </conditionalFormatting>
  <pageMargins left="0.25" right="0.25" top="0.75" bottom="0.75" header="0.3" footer="0.3"/>
  <pageSetup paperSize="8" scale="48" fitToWidth="0" orientation="landscape" r:id="rId1"/>
  <headerFooter alignWithMargins="0"/>
  <colBreaks count="1" manualBreakCount="1">
    <brk id="27" max="50" man="1"/>
  </colBreaks>
  <customProperties>
    <customPr name="40591" r:id="rId2"/>
    <customPr name="40592" r:id="rId3"/>
    <customPr name="40593" r:id="rId4"/>
    <customPr name="40594" r:id="rId5"/>
    <customPr name="40595" r:id="rId6"/>
    <customPr name="40596" r:id="rId7"/>
    <customPr name="krista_fm_columnsmarkup" r:id="rId8"/>
    <customPr name="krista_fm_consts" r:id="rId9"/>
    <customPr name="krista_fm_Events" r:id="rId10"/>
    <customPr name="krista_fm_metadataXML" r:id="rId11"/>
    <customPr name="krista_fm_rowsaxis" r:id="rId12"/>
    <customPr name="krista_fm_rowsmarkup" r:id="rId13"/>
    <customPr name="krista_SheetHistory" r:id="rId14"/>
    <customPr name="p14" r:id="rId15"/>
    <customPr name="p15" r:id="rId16"/>
    <customPr name="p19" r:id="rId17"/>
  </customProperties>
  <legacyDrawing r:id="rId18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FFC000"/>
    <pageSetUpPr fitToPage="1"/>
  </sheetPr>
  <dimension ref="A1:AO52"/>
  <sheetViews>
    <sheetView view="pageBreakPreview" topLeftCell="A14" zoomScale="65" zoomScaleNormal="75" zoomScaleSheetLayoutView="65" workbookViewId="0">
      <selection activeCell="A14" sqref="A14:A15"/>
    </sheetView>
  </sheetViews>
  <sheetFormatPr defaultRowHeight="12.75" x14ac:dyDescent="0.2"/>
  <cols>
    <col min="1" max="1" width="6.28515625" customWidth="1"/>
    <col min="2" max="2" width="52" customWidth="1"/>
    <col min="3" max="3" width="10" customWidth="1"/>
    <col min="4" max="4" width="15.85546875" customWidth="1"/>
    <col min="5" max="5" width="13.5703125" customWidth="1"/>
    <col min="6" max="6" width="12.7109375" customWidth="1"/>
    <col min="7" max="7" width="11.5703125" customWidth="1"/>
    <col min="8" max="8" width="13" customWidth="1"/>
    <col min="9" max="9" width="0.140625" customWidth="1"/>
    <col min="10" max="10" width="11" customWidth="1"/>
    <col min="11" max="11" width="13.42578125" customWidth="1"/>
    <col min="12" max="12" width="12.5703125" customWidth="1"/>
    <col min="13" max="13" width="11.7109375" customWidth="1"/>
    <col min="14" max="14" width="12" customWidth="1"/>
    <col min="15" max="15" width="12.28515625" hidden="1" customWidth="1"/>
    <col min="16" max="16" width="13.28515625" customWidth="1"/>
    <col min="17" max="17" width="11.7109375" customWidth="1"/>
    <col min="18" max="18" width="11.42578125" customWidth="1"/>
    <col min="19" max="19" width="13" customWidth="1"/>
    <col min="20" max="20" width="13.42578125" customWidth="1"/>
    <col min="21" max="21" width="13.85546875" hidden="1" customWidth="1"/>
    <col min="22" max="22" width="13.28515625" customWidth="1"/>
    <col min="23" max="23" width="13.140625" customWidth="1"/>
    <col min="24" max="24" width="12.140625" customWidth="1"/>
    <col min="25" max="26" width="11.85546875" customWidth="1"/>
    <col min="27" max="27" width="0.85546875" hidden="1" customWidth="1"/>
    <col min="28" max="28" width="12.28515625" bestFit="1" customWidth="1"/>
    <col min="29" max="29" width="10.7109375" customWidth="1"/>
    <col min="30" max="30" width="11.85546875" customWidth="1"/>
    <col min="31" max="31" width="13.140625" customWidth="1"/>
    <col min="32" max="32" width="11.28515625" customWidth="1"/>
    <col min="33" max="33" width="16.28515625" hidden="1" customWidth="1"/>
    <col min="34" max="34" width="11" customWidth="1"/>
    <col min="35" max="35" width="13" hidden="1" customWidth="1"/>
    <col min="36" max="36" width="12.5703125" style="8" hidden="1" customWidth="1"/>
    <col min="37" max="37" width="11.85546875" style="8" hidden="1" customWidth="1"/>
    <col min="38" max="38" width="11.28515625" style="8" hidden="1" customWidth="1"/>
    <col min="39" max="39" width="10.42578125" style="8" hidden="1" customWidth="1"/>
    <col min="40" max="40" width="12.85546875" style="8" hidden="1" customWidth="1"/>
    <col min="41" max="47" width="27.42578125" customWidth="1"/>
    <col min="48" max="48" width="60.85546875" customWidth="1"/>
    <col min="49" max="54" width="27.42578125" customWidth="1"/>
    <col min="55" max="57" width="31.28515625" customWidth="1"/>
    <col min="58" max="58" width="27.42578125" customWidth="1"/>
    <col min="59" max="61" width="34.28515625" customWidth="1"/>
    <col min="62" max="65" width="27.42578125" customWidth="1"/>
    <col min="66" max="66" width="39.42578125" customWidth="1"/>
    <col min="67" max="67" width="41.28515625" customWidth="1"/>
    <col min="68" max="79" width="27.42578125" customWidth="1"/>
    <col min="82" max="82" width="10.28515625" bestFit="1" customWidth="1"/>
    <col min="85" max="85" width="10.28515625" bestFit="1" customWidth="1"/>
    <col min="88" max="88" width="10.28515625" bestFit="1" customWidth="1"/>
    <col min="91" max="91" width="10.28515625" bestFit="1" customWidth="1"/>
    <col min="94" max="94" width="10.28515625" bestFit="1" customWidth="1"/>
    <col min="97" max="97" width="10.28515625" bestFit="1" customWidth="1"/>
    <col min="100" max="100" width="10.28515625" bestFit="1" customWidth="1"/>
    <col min="103" max="103" width="10.28515625" bestFit="1" customWidth="1"/>
    <col min="106" max="106" width="10.28515625" bestFit="1" customWidth="1"/>
    <col min="109" max="109" width="10.28515625" bestFit="1" customWidth="1"/>
    <col min="112" max="112" width="10.28515625" bestFit="1" customWidth="1"/>
    <col min="115" max="115" width="10.28515625" bestFit="1" customWidth="1"/>
    <col min="118" max="118" width="10.28515625" bestFit="1" customWidth="1"/>
    <col min="121" max="121" width="10.28515625" bestFit="1" customWidth="1"/>
    <col min="124" max="124" width="10.28515625" bestFit="1" customWidth="1"/>
    <col min="127" max="127" width="10.28515625" bestFit="1" customWidth="1"/>
    <col min="130" max="130" width="10.28515625" bestFit="1" customWidth="1"/>
    <col min="133" max="133" width="10.28515625" bestFit="1" customWidth="1"/>
    <col min="136" max="136" width="10.28515625" bestFit="1" customWidth="1"/>
    <col min="139" max="139" width="10.28515625" bestFit="1" customWidth="1"/>
    <col min="142" max="142" width="10.28515625" bestFit="1" customWidth="1"/>
    <col min="145" max="145" width="10.28515625" bestFit="1" customWidth="1"/>
    <col min="148" max="148" width="10.28515625" bestFit="1" customWidth="1"/>
    <col min="151" max="151" width="10.28515625" bestFit="1" customWidth="1"/>
    <col min="154" max="154" width="10.28515625" bestFit="1" customWidth="1"/>
    <col min="157" max="157" width="10.28515625" bestFit="1" customWidth="1"/>
    <col min="160" max="160" width="10.28515625" bestFit="1" customWidth="1"/>
    <col min="163" max="163" width="10.28515625" bestFit="1" customWidth="1"/>
    <col min="166" max="166" width="10.28515625" bestFit="1" customWidth="1"/>
    <col min="169" max="169" width="10.28515625" bestFit="1" customWidth="1"/>
    <col min="172" max="172" width="10.28515625" bestFit="1" customWidth="1"/>
    <col min="175" max="175" width="10.28515625" bestFit="1" customWidth="1"/>
    <col min="178" max="178" width="10.28515625" bestFit="1" customWidth="1"/>
    <col min="181" max="181" width="10.28515625" bestFit="1" customWidth="1"/>
    <col min="184" max="184" width="10.28515625" bestFit="1" customWidth="1"/>
    <col min="187" max="187" width="10.28515625" bestFit="1" customWidth="1"/>
    <col min="190" max="190" width="10.28515625" bestFit="1" customWidth="1"/>
    <col min="193" max="193" width="10.28515625" bestFit="1" customWidth="1"/>
    <col min="196" max="196" width="10.28515625" bestFit="1" customWidth="1"/>
    <col min="199" max="199" width="10.28515625" bestFit="1" customWidth="1"/>
    <col min="202" max="202" width="10.28515625" bestFit="1" customWidth="1"/>
    <col min="205" max="205" width="10.28515625" bestFit="1" customWidth="1"/>
    <col min="208" max="208" width="10.28515625" bestFit="1" customWidth="1"/>
    <col min="211" max="211" width="10.28515625" bestFit="1" customWidth="1"/>
    <col min="214" max="214" width="10.28515625" bestFit="1" customWidth="1"/>
    <col min="217" max="217" width="10.28515625" bestFit="1" customWidth="1"/>
    <col min="220" max="220" width="10.28515625" bestFit="1" customWidth="1"/>
  </cols>
  <sheetData>
    <row r="1" spans="1:40" ht="20.25" customHeight="1" x14ac:dyDescent="0.25">
      <c r="A1" s="60" t="s">
        <v>72</v>
      </c>
      <c r="B1" s="61"/>
      <c r="C1" s="61"/>
      <c r="D1" s="61"/>
      <c r="E1" s="61"/>
      <c r="AJ1" s="10"/>
      <c r="AK1" s="10"/>
      <c r="AL1" s="10"/>
      <c r="AM1" s="10"/>
      <c r="AN1" s="10"/>
    </row>
    <row r="2" spans="1:40" x14ac:dyDescent="0.2">
      <c r="AJ2" s="10"/>
      <c r="AK2" s="10"/>
      <c r="AL2" s="10"/>
      <c r="AM2" s="10"/>
      <c r="AN2" s="10"/>
    </row>
    <row r="3" spans="1:40" x14ac:dyDescent="0.2">
      <c r="A3" s="2" t="s">
        <v>14</v>
      </c>
      <c r="B3" s="2"/>
      <c r="C3" s="2"/>
      <c r="D3" s="2"/>
      <c r="E3" s="2"/>
      <c r="F3" s="2"/>
      <c r="G3" s="2"/>
      <c r="H3" s="2"/>
      <c r="AJ3" s="10"/>
      <c r="AK3" s="10"/>
      <c r="AL3" s="10"/>
      <c r="AM3" s="10"/>
      <c r="AN3" s="10"/>
    </row>
    <row r="4" spans="1:40" x14ac:dyDescent="0.2">
      <c r="A4" s="2" t="s">
        <v>15</v>
      </c>
      <c r="B4" s="2"/>
      <c r="C4" s="2"/>
      <c r="D4" s="2"/>
      <c r="E4" s="2"/>
      <c r="F4" s="2"/>
      <c r="G4" s="2"/>
      <c r="H4" s="2"/>
      <c r="AJ4" s="10"/>
      <c r="AK4" s="10"/>
      <c r="AL4" s="10"/>
      <c r="AM4" s="10"/>
      <c r="AN4" s="10"/>
    </row>
    <row r="5" spans="1:40" x14ac:dyDescent="0.2">
      <c r="A5" s="2" t="s">
        <v>1</v>
      </c>
      <c r="B5" s="2"/>
      <c r="C5" s="2"/>
      <c r="D5" s="2"/>
      <c r="E5" s="2"/>
      <c r="F5" s="2"/>
      <c r="G5" s="2"/>
      <c r="H5" s="2"/>
      <c r="AJ5" s="10"/>
      <c r="AK5" s="10"/>
      <c r="AL5" s="10"/>
      <c r="AM5" s="10"/>
      <c r="AN5" s="10"/>
    </row>
    <row r="6" spans="1:40" x14ac:dyDescent="0.2">
      <c r="A6" s="2" t="s">
        <v>7</v>
      </c>
      <c r="B6" s="2"/>
      <c r="C6" s="2"/>
      <c r="D6" s="2"/>
      <c r="E6" s="2"/>
      <c r="F6" s="2"/>
      <c r="G6" s="2"/>
      <c r="H6" s="2"/>
      <c r="AJ6" s="10"/>
      <c r="AK6" s="10"/>
      <c r="AL6" s="10"/>
      <c r="AM6" s="10"/>
      <c r="AN6" s="10"/>
    </row>
    <row r="7" spans="1:40" ht="13.5" thickBot="1" x14ac:dyDescent="0.25">
      <c r="A7" s="5" t="s">
        <v>2</v>
      </c>
      <c r="B7" s="4"/>
      <c r="C7" s="4"/>
      <c r="D7" s="4"/>
      <c r="E7" s="4"/>
      <c r="F7" s="4"/>
      <c r="G7" s="4"/>
      <c r="H7" s="4"/>
      <c r="AJ7" s="10"/>
      <c r="AK7" s="10"/>
      <c r="AL7" s="10"/>
      <c r="AM7" s="10"/>
      <c r="AN7" s="10"/>
    </row>
    <row r="8" spans="1:40" ht="21" customHeight="1" thickBot="1" x14ac:dyDescent="0.25">
      <c r="A8" s="6">
        <v>30</v>
      </c>
      <c r="B8" s="56" t="s">
        <v>105</v>
      </c>
      <c r="C8" s="57"/>
      <c r="D8" s="57"/>
      <c r="E8" s="57"/>
      <c r="F8" s="57"/>
      <c r="G8" s="57"/>
      <c r="H8" s="57"/>
      <c r="AJ8" s="10"/>
      <c r="AK8" s="10"/>
      <c r="AL8" s="10"/>
      <c r="AM8" s="10"/>
      <c r="AN8" s="10"/>
    </row>
    <row r="9" spans="1:40" ht="20.25" customHeight="1" thickBot="1" x14ac:dyDescent="0.25">
      <c r="A9" s="6">
        <v>15</v>
      </c>
      <c r="B9" s="56" t="s">
        <v>106</v>
      </c>
      <c r="C9" s="57"/>
      <c r="D9" s="57"/>
      <c r="E9" s="57"/>
      <c r="F9" s="58"/>
      <c r="G9" s="58"/>
      <c r="H9" s="58"/>
      <c r="AJ9" s="10"/>
      <c r="AK9" s="10"/>
      <c r="AL9" s="10"/>
      <c r="AM9" s="10"/>
      <c r="AN9" s="10"/>
    </row>
    <row r="10" spans="1:40" ht="27" customHeight="1" thickBot="1" x14ac:dyDescent="0.25">
      <c r="A10" s="6">
        <v>15</v>
      </c>
      <c r="B10" s="100" t="s">
        <v>107</v>
      </c>
      <c r="C10" s="101"/>
      <c r="D10" s="101"/>
      <c r="E10" s="101"/>
      <c r="F10" s="102"/>
      <c r="G10" s="102"/>
      <c r="H10" s="102"/>
      <c r="AJ10" s="10"/>
      <c r="AK10" s="10"/>
      <c r="AL10" s="10"/>
      <c r="AM10" s="10"/>
      <c r="AN10" s="10"/>
    </row>
    <row r="11" spans="1:40" ht="27.75" customHeight="1" thickBot="1" x14ac:dyDescent="0.25">
      <c r="A11" s="6">
        <v>20</v>
      </c>
      <c r="B11" s="100" t="s">
        <v>108</v>
      </c>
      <c r="C11" s="101"/>
      <c r="D11" s="101"/>
      <c r="E11" s="101"/>
      <c r="F11" s="102"/>
      <c r="G11" s="102"/>
      <c r="H11" s="102"/>
      <c r="AJ11" s="10"/>
      <c r="AK11" s="10"/>
      <c r="AL11" s="10"/>
      <c r="AM11" s="10"/>
      <c r="AN11" s="10"/>
    </row>
    <row r="12" spans="1:40" ht="27.75" customHeight="1" thickBot="1" x14ac:dyDescent="0.25">
      <c r="A12" s="6">
        <v>20</v>
      </c>
      <c r="B12" s="100" t="s">
        <v>109</v>
      </c>
      <c r="C12" s="101"/>
      <c r="D12" s="101"/>
      <c r="E12" s="101"/>
      <c r="F12" s="102"/>
      <c r="G12" s="102"/>
      <c r="H12" s="102"/>
      <c r="AJ12" s="10"/>
      <c r="AK12" s="10"/>
      <c r="AL12" s="10"/>
      <c r="AM12" s="10"/>
      <c r="AN12" s="10"/>
    </row>
    <row r="13" spans="1:40" ht="27.75" customHeight="1" thickBot="1" x14ac:dyDescent="0.25">
      <c r="A13" s="23"/>
      <c r="B13" s="26"/>
      <c r="C13" s="27"/>
      <c r="D13" s="27"/>
      <c r="E13" s="27"/>
      <c r="F13" s="20"/>
      <c r="G13" s="20"/>
      <c r="H13" s="20"/>
      <c r="AJ13" s="10"/>
      <c r="AK13" s="10"/>
      <c r="AL13" s="10"/>
      <c r="AM13" s="10"/>
      <c r="AN13" s="10"/>
    </row>
    <row r="14" spans="1:40" ht="64.5" customHeight="1" x14ac:dyDescent="0.2">
      <c r="A14" s="93" t="s">
        <v>9</v>
      </c>
      <c r="B14" s="95" t="s">
        <v>8</v>
      </c>
      <c r="C14" s="95" t="s">
        <v>20</v>
      </c>
      <c r="D14" s="97" t="s">
        <v>137</v>
      </c>
      <c r="E14" s="78" t="s">
        <v>110</v>
      </c>
      <c r="F14" s="76"/>
      <c r="G14" s="76"/>
      <c r="H14" s="76"/>
      <c r="I14" s="76"/>
      <c r="J14" s="77"/>
      <c r="K14" s="75" t="s">
        <v>111</v>
      </c>
      <c r="L14" s="81"/>
      <c r="M14" s="81"/>
      <c r="N14" s="81"/>
      <c r="O14" s="81"/>
      <c r="P14" s="82"/>
      <c r="Q14" s="75" t="s">
        <v>112</v>
      </c>
      <c r="R14" s="76"/>
      <c r="S14" s="76"/>
      <c r="T14" s="76"/>
      <c r="U14" s="76"/>
      <c r="V14" s="77"/>
      <c r="W14" s="75" t="s">
        <v>113</v>
      </c>
      <c r="X14" s="76"/>
      <c r="Y14" s="76"/>
      <c r="Z14" s="76"/>
      <c r="AA14" s="76"/>
      <c r="AB14" s="77"/>
      <c r="AC14" s="78" t="s">
        <v>114</v>
      </c>
      <c r="AD14" s="76"/>
      <c r="AE14" s="76"/>
      <c r="AF14" s="76"/>
      <c r="AG14" s="76"/>
      <c r="AH14" s="77"/>
      <c r="AI14" s="99" t="s">
        <v>5</v>
      </c>
      <c r="AJ14" s="76"/>
      <c r="AK14" s="76"/>
      <c r="AL14" s="76"/>
      <c r="AM14" s="76"/>
      <c r="AN14" s="77"/>
    </row>
    <row r="15" spans="1:40" ht="79.5" customHeight="1" thickBot="1" x14ac:dyDescent="0.25">
      <c r="A15" s="94"/>
      <c r="B15" s="96"/>
      <c r="C15" s="96"/>
      <c r="D15" s="98"/>
      <c r="E15" s="41" t="s">
        <v>64</v>
      </c>
      <c r="F15" s="31" t="s">
        <v>140</v>
      </c>
      <c r="G15" s="31" t="s">
        <v>17</v>
      </c>
      <c r="H15" s="31" t="s">
        <v>63</v>
      </c>
      <c r="I15" s="31" t="s">
        <v>143</v>
      </c>
      <c r="J15" s="42" t="s">
        <v>65</v>
      </c>
      <c r="K15" s="41" t="s">
        <v>64</v>
      </c>
      <c r="L15" s="31" t="s">
        <v>140</v>
      </c>
      <c r="M15" s="31" t="s">
        <v>17</v>
      </c>
      <c r="N15" s="31" t="s">
        <v>63</v>
      </c>
      <c r="O15" s="31" t="s">
        <v>143</v>
      </c>
      <c r="P15" s="42" t="s">
        <v>65</v>
      </c>
      <c r="Q15" s="41" t="s">
        <v>64</v>
      </c>
      <c r="R15" s="31" t="s">
        <v>140</v>
      </c>
      <c r="S15" s="31" t="s">
        <v>17</v>
      </c>
      <c r="T15" s="31" t="s">
        <v>63</v>
      </c>
      <c r="U15" s="31" t="s">
        <v>143</v>
      </c>
      <c r="V15" s="42" t="s">
        <v>65</v>
      </c>
      <c r="W15" s="41" t="s">
        <v>64</v>
      </c>
      <c r="X15" s="31" t="s">
        <v>140</v>
      </c>
      <c r="Y15" s="31" t="s">
        <v>17</v>
      </c>
      <c r="Z15" s="31" t="s">
        <v>63</v>
      </c>
      <c r="AA15" s="31" t="s">
        <v>143</v>
      </c>
      <c r="AB15" s="42" t="s">
        <v>65</v>
      </c>
      <c r="AC15" s="41" t="s">
        <v>64</v>
      </c>
      <c r="AD15" s="31" t="s">
        <v>140</v>
      </c>
      <c r="AE15" s="31" t="s">
        <v>17</v>
      </c>
      <c r="AF15" s="31" t="s">
        <v>63</v>
      </c>
      <c r="AG15" s="31" t="s">
        <v>143</v>
      </c>
      <c r="AH15" s="42" t="s">
        <v>65</v>
      </c>
      <c r="AI15" s="43">
        <v>1</v>
      </c>
      <c r="AJ15" s="29">
        <v>2</v>
      </c>
      <c r="AK15" s="29">
        <v>3</v>
      </c>
      <c r="AL15" s="29">
        <v>4</v>
      </c>
      <c r="AM15" s="29">
        <v>5</v>
      </c>
      <c r="AN15" s="30" t="s">
        <v>134</v>
      </c>
    </row>
    <row r="16" spans="1:40" ht="25.5" x14ac:dyDescent="0.2">
      <c r="A16" s="1" t="s">
        <v>41</v>
      </c>
      <c r="B16" s="11" t="s">
        <v>21</v>
      </c>
      <c r="C16" s="13">
        <f t="shared" ref="C16:C38" si="0">IF(D16&lt;&gt;1,"",SUM(J16,P16,V16,AB16,AH16))</f>
        <v>0.57142857142857151</v>
      </c>
      <c r="D16" s="13">
        <f t="shared" ref="D16:D38" si="1">IF(SUM(E16,K16,Q16,W16,AC16)=0,0,1)</f>
        <v>1</v>
      </c>
      <c r="E16" s="17">
        <v>1</v>
      </c>
      <c r="F16" s="17">
        <v>0</v>
      </c>
      <c r="G16" s="17">
        <v>0</v>
      </c>
      <c r="H16" s="13">
        <f t="shared" ref="H16:H38" si="2">IF(E16=1,(MIN(Вес4.1,Вес4.2,Вес4.3,Вес4.4,Вес4.5))*((100/MIN(Вес4.1,Вес4.2,Вес4.3,Вес4.4,Вес4.5))/AN16*Вес4.1/MIN(Вес4.1,Вес4.2,Вес4.3,Вес4.4,Вес4.5)),"")</f>
        <v>42.857142857142861</v>
      </c>
      <c r="I16" s="13">
        <f t="shared" ref="I16:I38" si="3">IF(H16="","не применяется",IF(E16=0,"не применяется",H16*G16/100))</f>
        <v>0</v>
      </c>
      <c r="J16" s="13">
        <f t="shared" ref="J16:J38" si="4">IF(ISNUMBER(I16),I16,"")</f>
        <v>0</v>
      </c>
      <c r="K16" s="17">
        <v>0</v>
      </c>
      <c r="L16" s="17">
        <v>0</v>
      </c>
      <c r="M16" s="17">
        <v>0</v>
      </c>
      <c r="N16" s="13" t="str">
        <f t="shared" ref="N16:N38" si="5">IF(K16=1,(MIN(Вес4.1,Вес4.2,Вес4.3,Вес4.4,Вес4.5))*((100/MIN(Вес4.1,Вес4.2,Вес4.3,Вес4.4,Вес4.5))/AN16*Вес4.2/MIN(Вес4.1,Вес4.2,Вес4.3,Вес4.4,Вес4.5)),"")</f>
        <v/>
      </c>
      <c r="O16" s="13" t="str">
        <f t="shared" ref="O16:O38" si="6">IF(N16="","не применяется",IF(K16=0,"не применяется",N16*M16/100))</f>
        <v>не применяется</v>
      </c>
      <c r="P16" s="13" t="str">
        <f t="shared" ref="P16:P38" si="7">IF(ISNUMBER(O16),O16,"")</f>
        <v/>
      </c>
      <c r="Q16" s="17">
        <v>0</v>
      </c>
      <c r="R16" s="17">
        <v>0</v>
      </c>
      <c r="S16" s="17">
        <v>0</v>
      </c>
      <c r="T16" s="13" t="str">
        <f t="shared" ref="T16:T38" si="8">IF(Q16=1,(MIN(Вес4.1,Вес4.2,Вес4.3,Вес4.4,Вес4.5))*((100/MIN(Вес4.1,Вес4.2,Вес4.3,Вес4.4,Вес4.5))/AN16*Вес4.3/MIN(Вес4.1,Вес4.2,Вес4.3,Вес4.4,Вес4.5)),"")</f>
        <v/>
      </c>
      <c r="U16" s="13" t="str">
        <f t="shared" ref="U16:U38" si="9">IF(T16="","не применяется",IF(Q16=0,"не применяется",T16*S16/100))</f>
        <v>не применяется</v>
      </c>
      <c r="V16" s="13" t="str">
        <f t="shared" ref="V16:V38" si="10">IF(ISNUMBER(U16),U16,"")</f>
        <v/>
      </c>
      <c r="W16" s="17">
        <v>1</v>
      </c>
      <c r="X16" s="17">
        <v>1</v>
      </c>
      <c r="Y16" s="17">
        <v>1</v>
      </c>
      <c r="Z16" s="13">
        <f t="shared" ref="Z16:Z38" si="11">IF(W16=1,(MIN(Вес4.1,Вес4.2,Вес4.3,Вес4.4,Вес4.5))*((100/MIN(Вес4.1,Вес4.2,Вес4.3,Вес4.4,Вес4.5))/AN16*Вес4.4/MIN(Вес4.1,Вес4.2,Вес4.3,Вес4.4,Вес4.5)),"")</f>
        <v>28.571428571428577</v>
      </c>
      <c r="AA16" s="13">
        <f t="shared" ref="AA16:AA38" si="12">IF(Z16="","не применяется",IF(W16=0,"не применяется",Y16*Z16/100))</f>
        <v>0.28571428571428575</v>
      </c>
      <c r="AB16" s="13">
        <f t="shared" ref="AB16:AB38" si="13">IF(ISNUMBER(AA16),AA16,"")</f>
        <v>0.28571428571428575</v>
      </c>
      <c r="AC16" s="17">
        <v>1</v>
      </c>
      <c r="AD16" s="17">
        <v>100</v>
      </c>
      <c r="AE16" s="17">
        <v>1</v>
      </c>
      <c r="AF16" s="13">
        <f t="shared" ref="AF16:AF38" si="14">IF(AC16=1,(MIN(Вес4.1,Вес4.2,Вес4.3,Вес4.4,Вес4.5))*((100/MIN(Вес4.1,Вес4.2,Вес4.3,Вес4.4,Вес4.5))/AN16*Вес4.5/MIN(Вес4.1,Вес4.2,Вес4.3,Вес4.4,Вес4.5)),"")</f>
        <v>28.571428571428577</v>
      </c>
      <c r="AG16" s="13">
        <f t="shared" ref="AG16:AG38" si="15">IF(AF16="","не применяется",IF(AC16=0,"не применяется",AF16*AE16/100))</f>
        <v>0.28571428571428575</v>
      </c>
      <c r="AH16" s="13">
        <f t="shared" ref="AH16:AH38" si="16">IF(ISNUMBER(AG16),AG16,"")</f>
        <v>0.28571428571428575</v>
      </c>
      <c r="AI16" s="13">
        <f t="shared" ref="AI16:AI38" si="17">IF(E16=1,Вес4.1/MIN(Вес4.1,Вес4.2,Вес4.3,Вес4.4,Вес4.5),"")</f>
        <v>2</v>
      </c>
      <c r="AJ16" s="13" t="str">
        <f t="shared" ref="AJ16:AJ38" si="18">IF(K16=1,Вес4.2/MIN(Вес4.1,Вес4.2,Вес4.3,Вес4.4,Вес4.5),"")</f>
        <v/>
      </c>
      <c r="AK16" s="13" t="str">
        <f t="shared" ref="AK16:AK38" si="19">IF(Q16=1,Вес4.3/MIN(Вес4.1,Вес4.2,Вес4.3,Вес4.4,Вес4.5),"")</f>
        <v/>
      </c>
      <c r="AL16" s="13">
        <f t="shared" ref="AL16:AL38" si="20">IF(W16=1,Вес4.4/MIN(Вес4.1,Вес4.2,Вес4.3,Вес4.4,Вес4.5),"")</f>
        <v>1.3333333333333333</v>
      </c>
      <c r="AM16" s="13">
        <f t="shared" ref="AM16:AM38" si="21">IF(AC16=1,Вес4.5/MIN(Вес4.1,Вес4.2,Вес4.3,Вес4.4,Вес4.5),"")</f>
        <v>1.3333333333333333</v>
      </c>
      <c r="AN16" s="13">
        <f t="shared" ref="AN16:AN38" si="22">SUM(AI16:AM16)</f>
        <v>4.6666666666666661</v>
      </c>
    </row>
    <row r="17" spans="1:40" ht="165.75" x14ac:dyDescent="0.2">
      <c r="A17" s="1" t="s">
        <v>42</v>
      </c>
      <c r="B17" s="11" t="s">
        <v>148</v>
      </c>
      <c r="C17" s="13">
        <f t="shared" si="0"/>
        <v>0.68751250000000019</v>
      </c>
      <c r="D17" s="13">
        <f t="shared" si="1"/>
        <v>1</v>
      </c>
      <c r="E17" s="17">
        <v>1</v>
      </c>
      <c r="F17" s="17">
        <v>0</v>
      </c>
      <c r="G17" s="17">
        <v>0</v>
      </c>
      <c r="H17" s="13">
        <f t="shared" si="2"/>
        <v>37.500000000000007</v>
      </c>
      <c r="I17" s="13">
        <f t="shared" si="3"/>
        <v>0</v>
      </c>
      <c r="J17" s="13">
        <f t="shared" si="4"/>
        <v>0</v>
      </c>
      <c r="K17" s="17">
        <v>1</v>
      </c>
      <c r="L17" s="17">
        <v>116.66670000000001</v>
      </c>
      <c r="M17" s="17">
        <v>1.1667000000000001</v>
      </c>
      <c r="N17" s="13">
        <f t="shared" si="5"/>
        <v>18.750000000000004</v>
      </c>
      <c r="O17" s="13">
        <f t="shared" si="6"/>
        <v>0.21875625000000007</v>
      </c>
      <c r="P17" s="13">
        <f t="shared" si="7"/>
        <v>0.21875625000000007</v>
      </c>
      <c r="Q17" s="17">
        <v>1</v>
      </c>
      <c r="R17" s="17">
        <v>116.66670000000001</v>
      </c>
      <c r="S17" s="17">
        <v>1.1667000000000001</v>
      </c>
      <c r="T17" s="13">
        <f t="shared" si="8"/>
        <v>18.750000000000004</v>
      </c>
      <c r="U17" s="13">
        <f t="shared" si="9"/>
        <v>0.21875625000000007</v>
      </c>
      <c r="V17" s="13">
        <f t="shared" si="10"/>
        <v>0.21875625000000007</v>
      </c>
      <c r="W17" s="17">
        <v>0</v>
      </c>
      <c r="X17" s="17">
        <v>0</v>
      </c>
      <c r="Y17" s="17">
        <v>0</v>
      </c>
      <c r="Z17" s="13" t="str">
        <f t="shared" si="11"/>
        <v/>
      </c>
      <c r="AA17" s="13" t="str">
        <f t="shared" si="12"/>
        <v>не применяется</v>
      </c>
      <c r="AB17" s="13" t="str">
        <f t="shared" si="13"/>
        <v/>
      </c>
      <c r="AC17" s="17">
        <v>1</v>
      </c>
      <c r="AD17" s="17">
        <v>100</v>
      </c>
      <c r="AE17" s="17">
        <v>1</v>
      </c>
      <c r="AF17" s="13">
        <f t="shared" si="14"/>
        <v>25.000000000000004</v>
      </c>
      <c r="AG17" s="13">
        <f t="shared" si="15"/>
        <v>0.25000000000000006</v>
      </c>
      <c r="AH17" s="13">
        <f t="shared" si="16"/>
        <v>0.25000000000000006</v>
      </c>
      <c r="AI17" s="13">
        <f t="shared" si="17"/>
        <v>2</v>
      </c>
      <c r="AJ17" s="13">
        <f t="shared" si="18"/>
        <v>1</v>
      </c>
      <c r="AK17" s="13">
        <f t="shared" si="19"/>
        <v>1</v>
      </c>
      <c r="AL17" s="13" t="str">
        <f t="shared" si="20"/>
        <v/>
      </c>
      <c r="AM17" s="13">
        <f t="shared" si="21"/>
        <v>1.3333333333333333</v>
      </c>
      <c r="AN17" s="13">
        <f t="shared" si="22"/>
        <v>5.333333333333333</v>
      </c>
    </row>
    <row r="18" spans="1:40" ht="25.5" x14ac:dyDescent="0.2">
      <c r="A18" s="1" t="s">
        <v>43</v>
      </c>
      <c r="B18" s="11" t="s">
        <v>22</v>
      </c>
      <c r="C18" s="13">
        <f t="shared" si="0"/>
        <v>0.62500000000000011</v>
      </c>
      <c r="D18" s="13">
        <f t="shared" si="1"/>
        <v>1</v>
      </c>
      <c r="E18" s="17">
        <v>1</v>
      </c>
      <c r="F18" s="17">
        <v>0</v>
      </c>
      <c r="G18" s="17">
        <v>0</v>
      </c>
      <c r="H18" s="13">
        <f t="shared" si="2"/>
        <v>37.500000000000007</v>
      </c>
      <c r="I18" s="13">
        <f t="shared" si="3"/>
        <v>0</v>
      </c>
      <c r="J18" s="13">
        <f t="shared" si="4"/>
        <v>0</v>
      </c>
      <c r="K18" s="17">
        <v>1</v>
      </c>
      <c r="L18" s="17">
        <v>100</v>
      </c>
      <c r="M18" s="17">
        <v>1</v>
      </c>
      <c r="N18" s="13">
        <f t="shared" si="5"/>
        <v>18.750000000000004</v>
      </c>
      <c r="O18" s="13">
        <f t="shared" si="6"/>
        <v>0.18750000000000003</v>
      </c>
      <c r="P18" s="13">
        <f t="shared" si="7"/>
        <v>0.18750000000000003</v>
      </c>
      <c r="Q18" s="17">
        <v>1</v>
      </c>
      <c r="R18" s="17">
        <v>100</v>
      </c>
      <c r="S18" s="17">
        <v>1</v>
      </c>
      <c r="T18" s="13">
        <f t="shared" si="8"/>
        <v>18.750000000000004</v>
      </c>
      <c r="U18" s="13">
        <f t="shared" si="9"/>
        <v>0.18750000000000003</v>
      </c>
      <c r="V18" s="13">
        <f t="shared" si="10"/>
        <v>0.18750000000000003</v>
      </c>
      <c r="W18" s="17">
        <v>1</v>
      </c>
      <c r="X18" s="17">
        <v>1</v>
      </c>
      <c r="Y18" s="17">
        <v>1</v>
      </c>
      <c r="Z18" s="13">
        <f t="shared" si="11"/>
        <v>25.000000000000004</v>
      </c>
      <c r="AA18" s="13">
        <f t="shared" si="12"/>
        <v>0.25000000000000006</v>
      </c>
      <c r="AB18" s="13">
        <f t="shared" si="13"/>
        <v>0.25000000000000006</v>
      </c>
      <c r="AC18" s="17">
        <v>0</v>
      </c>
      <c r="AD18" s="17">
        <v>0</v>
      </c>
      <c r="AE18" s="17">
        <v>0</v>
      </c>
      <c r="AF18" s="13" t="str">
        <f t="shared" si="14"/>
        <v/>
      </c>
      <c r="AG18" s="13" t="str">
        <f t="shared" si="15"/>
        <v>не применяется</v>
      </c>
      <c r="AH18" s="13" t="str">
        <f t="shared" si="16"/>
        <v/>
      </c>
      <c r="AI18" s="13">
        <f t="shared" si="17"/>
        <v>2</v>
      </c>
      <c r="AJ18" s="13">
        <f t="shared" si="18"/>
        <v>1</v>
      </c>
      <c r="AK18" s="13">
        <f t="shared" si="19"/>
        <v>1</v>
      </c>
      <c r="AL18" s="13">
        <f t="shared" si="20"/>
        <v>1.3333333333333333</v>
      </c>
      <c r="AM18" s="13" t="str">
        <f t="shared" si="21"/>
        <v/>
      </c>
      <c r="AN18" s="13">
        <f t="shared" si="22"/>
        <v>5.333333333333333</v>
      </c>
    </row>
    <row r="19" spans="1:40" ht="165.75" x14ac:dyDescent="0.2">
      <c r="A19" s="1" t="s">
        <v>44</v>
      </c>
      <c r="B19" s="11" t="s">
        <v>23</v>
      </c>
      <c r="C19" s="13">
        <f t="shared" si="0"/>
        <v>0.20000000000000004</v>
      </c>
      <c r="D19" s="13">
        <f t="shared" si="1"/>
        <v>1</v>
      </c>
      <c r="E19" s="17">
        <v>1</v>
      </c>
      <c r="F19" s="17">
        <v>0</v>
      </c>
      <c r="G19" s="17">
        <v>0</v>
      </c>
      <c r="H19" s="13">
        <f t="shared" si="2"/>
        <v>60.000000000000014</v>
      </c>
      <c r="I19" s="13">
        <f t="shared" si="3"/>
        <v>0</v>
      </c>
      <c r="J19" s="13">
        <f t="shared" si="4"/>
        <v>0</v>
      </c>
      <c r="K19" s="17">
        <v>0</v>
      </c>
      <c r="L19" s="17">
        <v>0</v>
      </c>
      <c r="M19" s="17">
        <v>0</v>
      </c>
      <c r="N19" s="13" t="str">
        <f t="shared" si="5"/>
        <v/>
      </c>
      <c r="O19" s="13" t="str">
        <f t="shared" si="6"/>
        <v>не применяется</v>
      </c>
      <c r="P19" s="13" t="str">
        <f t="shared" si="7"/>
        <v/>
      </c>
      <c r="Q19" s="17">
        <v>0</v>
      </c>
      <c r="R19" s="17">
        <v>0</v>
      </c>
      <c r="S19" s="17">
        <v>0</v>
      </c>
      <c r="T19" s="13" t="str">
        <f t="shared" si="8"/>
        <v/>
      </c>
      <c r="U19" s="13" t="str">
        <f t="shared" si="9"/>
        <v>не применяется</v>
      </c>
      <c r="V19" s="13" t="str">
        <f t="shared" si="10"/>
        <v/>
      </c>
      <c r="W19" s="17">
        <v>0</v>
      </c>
      <c r="X19" s="17">
        <v>0</v>
      </c>
      <c r="Y19" s="17">
        <v>0</v>
      </c>
      <c r="Z19" s="13" t="str">
        <f t="shared" si="11"/>
        <v/>
      </c>
      <c r="AA19" s="13" t="str">
        <f t="shared" si="12"/>
        <v>не применяется</v>
      </c>
      <c r="AB19" s="13" t="str">
        <f t="shared" si="13"/>
        <v/>
      </c>
      <c r="AC19" s="17">
        <v>1</v>
      </c>
      <c r="AD19" s="17">
        <v>50</v>
      </c>
      <c r="AE19" s="17">
        <v>0.5</v>
      </c>
      <c r="AF19" s="13">
        <f t="shared" si="14"/>
        <v>40.000000000000007</v>
      </c>
      <c r="AG19" s="13">
        <f t="shared" si="15"/>
        <v>0.20000000000000004</v>
      </c>
      <c r="AH19" s="13">
        <f t="shared" si="16"/>
        <v>0.20000000000000004</v>
      </c>
      <c r="AI19" s="13">
        <f t="shared" si="17"/>
        <v>2</v>
      </c>
      <c r="AJ19" s="13" t="str">
        <f t="shared" si="18"/>
        <v/>
      </c>
      <c r="AK19" s="13" t="str">
        <f t="shared" si="19"/>
        <v/>
      </c>
      <c r="AL19" s="13" t="str">
        <f t="shared" si="20"/>
        <v/>
      </c>
      <c r="AM19" s="13">
        <f t="shared" si="21"/>
        <v>1.3333333333333333</v>
      </c>
      <c r="AN19" s="13">
        <f t="shared" si="22"/>
        <v>3.333333333333333</v>
      </c>
    </row>
    <row r="20" spans="1:40" ht="165.75" x14ac:dyDescent="0.2">
      <c r="A20" s="1" t="s">
        <v>45</v>
      </c>
      <c r="B20" s="11" t="s">
        <v>24</v>
      </c>
      <c r="C20" s="13">
        <f t="shared" si="0"/>
        <v>1.0000000000000002</v>
      </c>
      <c r="D20" s="13">
        <f t="shared" si="1"/>
        <v>1</v>
      </c>
      <c r="E20" s="17">
        <v>1</v>
      </c>
      <c r="F20" s="17">
        <v>0</v>
      </c>
      <c r="G20" s="17">
        <v>0</v>
      </c>
      <c r="H20" s="13">
        <f t="shared" si="2"/>
        <v>37.500000000000007</v>
      </c>
      <c r="I20" s="13">
        <f t="shared" si="3"/>
        <v>0</v>
      </c>
      <c r="J20" s="13">
        <f t="shared" si="4"/>
        <v>0</v>
      </c>
      <c r="K20" s="17">
        <v>1</v>
      </c>
      <c r="L20" s="17">
        <v>200</v>
      </c>
      <c r="M20" s="17">
        <v>2</v>
      </c>
      <c r="N20" s="13">
        <f t="shared" si="5"/>
        <v>18.750000000000004</v>
      </c>
      <c r="O20" s="13">
        <f t="shared" si="6"/>
        <v>0.37500000000000006</v>
      </c>
      <c r="P20" s="13">
        <f t="shared" si="7"/>
        <v>0.37500000000000006</v>
      </c>
      <c r="Q20" s="17">
        <v>1</v>
      </c>
      <c r="R20" s="17">
        <v>200</v>
      </c>
      <c r="S20" s="17">
        <v>2</v>
      </c>
      <c r="T20" s="13">
        <f t="shared" si="8"/>
        <v>18.750000000000004</v>
      </c>
      <c r="U20" s="13">
        <f t="shared" si="9"/>
        <v>0.37500000000000006</v>
      </c>
      <c r="V20" s="13">
        <f t="shared" si="10"/>
        <v>0.37500000000000006</v>
      </c>
      <c r="W20" s="17">
        <v>0</v>
      </c>
      <c r="X20" s="17">
        <v>0</v>
      </c>
      <c r="Y20" s="17">
        <v>0</v>
      </c>
      <c r="Z20" s="13" t="str">
        <f t="shared" si="11"/>
        <v/>
      </c>
      <c r="AA20" s="13" t="str">
        <f t="shared" si="12"/>
        <v>не применяется</v>
      </c>
      <c r="AB20" s="13" t="str">
        <f t="shared" si="13"/>
        <v/>
      </c>
      <c r="AC20" s="17">
        <v>1</v>
      </c>
      <c r="AD20" s="17">
        <v>100</v>
      </c>
      <c r="AE20" s="17">
        <v>1</v>
      </c>
      <c r="AF20" s="13">
        <f t="shared" si="14"/>
        <v>25.000000000000004</v>
      </c>
      <c r="AG20" s="13">
        <f t="shared" si="15"/>
        <v>0.25000000000000006</v>
      </c>
      <c r="AH20" s="13">
        <f t="shared" si="16"/>
        <v>0.25000000000000006</v>
      </c>
      <c r="AI20" s="13">
        <f t="shared" si="17"/>
        <v>2</v>
      </c>
      <c r="AJ20" s="13">
        <f t="shared" si="18"/>
        <v>1</v>
      </c>
      <c r="AK20" s="13">
        <f t="shared" si="19"/>
        <v>1</v>
      </c>
      <c r="AL20" s="13" t="str">
        <f t="shared" si="20"/>
        <v/>
      </c>
      <c r="AM20" s="13">
        <f t="shared" si="21"/>
        <v>1.3333333333333333</v>
      </c>
      <c r="AN20" s="13">
        <f t="shared" si="22"/>
        <v>5.333333333333333</v>
      </c>
    </row>
    <row r="21" spans="1:40" ht="165.75" x14ac:dyDescent="0.2">
      <c r="A21" s="1" t="s">
        <v>46</v>
      </c>
      <c r="B21" s="11" t="s">
        <v>25</v>
      </c>
      <c r="C21" s="13">
        <f t="shared" si="0"/>
        <v>0.62500000000000011</v>
      </c>
      <c r="D21" s="13">
        <f t="shared" si="1"/>
        <v>1</v>
      </c>
      <c r="E21" s="17">
        <v>1</v>
      </c>
      <c r="F21" s="17">
        <v>0</v>
      </c>
      <c r="G21" s="17">
        <v>0</v>
      </c>
      <c r="H21" s="13">
        <f t="shared" si="2"/>
        <v>37.500000000000007</v>
      </c>
      <c r="I21" s="13">
        <f t="shared" si="3"/>
        <v>0</v>
      </c>
      <c r="J21" s="13">
        <f t="shared" si="4"/>
        <v>0</v>
      </c>
      <c r="K21" s="17">
        <v>1</v>
      </c>
      <c r="L21" s="17">
        <v>100</v>
      </c>
      <c r="M21" s="17">
        <v>1</v>
      </c>
      <c r="N21" s="13">
        <f t="shared" si="5"/>
        <v>18.750000000000004</v>
      </c>
      <c r="O21" s="13">
        <f t="shared" si="6"/>
        <v>0.18750000000000003</v>
      </c>
      <c r="P21" s="13">
        <f t="shared" si="7"/>
        <v>0.18750000000000003</v>
      </c>
      <c r="Q21" s="17">
        <v>1</v>
      </c>
      <c r="R21" s="17">
        <v>100</v>
      </c>
      <c r="S21" s="17">
        <v>1</v>
      </c>
      <c r="T21" s="13">
        <f t="shared" si="8"/>
        <v>18.750000000000004</v>
      </c>
      <c r="U21" s="13">
        <f t="shared" si="9"/>
        <v>0.18750000000000003</v>
      </c>
      <c r="V21" s="13">
        <f t="shared" si="10"/>
        <v>0.18750000000000003</v>
      </c>
      <c r="W21" s="17">
        <v>0</v>
      </c>
      <c r="X21" s="17">
        <v>0</v>
      </c>
      <c r="Y21" s="17">
        <v>0</v>
      </c>
      <c r="Z21" s="13" t="str">
        <f t="shared" si="11"/>
        <v/>
      </c>
      <c r="AA21" s="13" t="str">
        <f t="shared" si="12"/>
        <v>не применяется</v>
      </c>
      <c r="AB21" s="13" t="str">
        <f t="shared" si="13"/>
        <v/>
      </c>
      <c r="AC21" s="17">
        <v>1</v>
      </c>
      <c r="AD21" s="17">
        <v>100</v>
      </c>
      <c r="AE21" s="17">
        <v>1</v>
      </c>
      <c r="AF21" s="13">
        <f t="shared" si="14"/>
        <v>25.000000000000004</v>
      </c>
      <c r="AG21" s="13">
        <f t="shared" si="15"/>
        <v>0.25000000000000006</v>
      </c>
      <c r="AH21" s="13">
        <f t="shared" si="16"/>
        <v>0.25000000000000006</v>
      </c>
      <c r="AI21" s="13">
        <f t="shared" si="17"/>
        <v>2</v>
      </c>
      <c r="AJ21" s="13">
        <f t="shared" si="18"/>
        <v>1</v>
      </c>
      <c r="AK21" s="13">
        <f t="shared" si="19"/>
        <v>1</v>
      </c>
      <c r="AL21" s="13" t="str">
        <f t="shared" si="20"/>
        <v/>
      </c>
      <c r="AM21" s="13">
        <f t="shared" si="21"/>
        <v>1.3333333333333333</v>
      </c>
      <c r="AN21" s="13">
        <f t="shared" si="22"/>
        <v>5.333333333333333</v>
      </c>
    </row>
    <row r="22" spans="1:40" ht="165.75" x14ac:dyDescent="0.2">
      <c r="A22" s="1" t="s">
        <v>47</v>
      </c>
      <c r="B22" s="11" t="s">
        <v>26</v>
      </c>
      <c r="C22" s="13">
        <f t="shared" si="0"/>
        <v>0.5</v>
      </c>
      <c r="D22" s="13">
        <f t="shared" si="1"/>
        <v>1</v>
      </c>
      <c r="E22" s="17">
        <v>1</v>
      </c>
      <c r="F22" s="17">
        <v>0</v>
      </c>
      <c r="G22" s="17">
        <v>0</v>
      </c>
      <c r="H22" s="13">
        <f t="shared" si="2"/>
        <v>50</v>
      </c>
      <c r="I22" s="13">
        <f t="shared" si="3"/>
        <v>0</v>
      </c>
      <c r="J22" s="13">
        <f t="shared" si="4"/>
        <v>0</v>
      </c>
      <c r="K22" s="17">
        <v>1</v>
      </c>
      <c r="L22" s="17">
        <v>100</v>
      </c>
      <c r="M22" s="17">
        <v>1</v>
      </c>
      <c r="N22" s="13">
        <f t="shared" si="5"/>
        <v>25</v>
      </c>
      <c r="O22" s="13">
        <f t="shared" si="6"/>
        <v>0.25</v>
      </c>
      <c r="P22" s="13">
        <f t="shared" si="7"/>
        <v>0.25</v>
      </c>
      <c r="Q22" s="17">
        <v>1</v>
      </c>
      <c r="R22" s="17">
        <v>100</v>
      </c>
      <c r="S22" s="17">
        <v>1</v>
      </c>
      <c r="T22" s="13">
        <f t="shared" si="8"/>
        <v>25</v>
      </c>
      <c r="U22" s="13">
        <f t="shared" si="9"/>
        <v>0.25</v>
      </c>
      <c r="V22" s="13">
        <f t="shared" si="10"/>
        <v>0.25</v>
      </c>
      <c r="W22" s="17">
        <v>0</v>
      </c>
      <c r="X22" s="17">
        <v>0</v>
      </c>
      <c r="Y22" s="17">
        <v>0</v>
      </c>
      <c r="Z22" s="13" t="str">
        <f t="shared" si="11"/>
        <v/>
      </c>
      <c r="AA22" s="13" t="str">
        <f t="shared" si="12"/>
        <v>не применяется</v>
      </c>
      <c r="AB22" s="13" t="str">
        <f t="shared" si="13"/>
        <v/>
      </c>
      <c r="AC22" s="17">
        <v>0</v>
      </c>
      <c r="AD22" s="17">
        <v>0</v>
      </c>
      <c r="AE22" s="17">
        <v>0</v>
      </c>
      <c r="AF22" s="13" t="str">
        <f t="shared" si="14"/>
        <v/>
      </c>
      <c r="AG22" s="13" t="str">
        <f t="shared" si="15"/>
        <v>не применяется</v>
      </c>
      <c r="AH22" s="13" t="str">
        <f t="shared" si="16"/>
        <v/>
      </c>
      <c r="AI22" s="13">
        <f t="shared" si="17"/>
        <v>2</v>
      </c>
      <c r="AJ22" s="13">
        <f t="shared" si="18"/>
        <v>1</v>
      </c>
      <c r="AK22" s="13">
        <f t="shared" si="19"/>
        <v>1</v>
      </c>
      <c r="AL22" s="13" t="str">
        <f t="shared" si="20"/>
        <v/>
      </c>
      <c r="AM22" s="13" t="str">
        <f t="shared" si="21"/>
        <v/>
      </c>
      <c r="AN22" s="13">
        <f t="shared" si="22"/>
        <v>4</v>
      </c>
    </row>
    <row r="23" spans="1:40" ht="165.75" x14ac:dyDescent="0.2">
      <c r="A23" s="1" t="s">
        <v>48</v>
      </c>
      <c r="B23" s="11" t="s">
        <v>27</v>
      </c>
      <c r="C23" s="13">
        <f t="shared" si="0"/>
        <v>0.62500000000000011</v>
      </c>
      <c r="D23" s="13">
        <f t="shared" si="1"/>
        <v>1</v>
      </c>
      <c r="E23" s="17">
        <v>1</v>
      </c>
      <c r="F23" s="17">
        <v>0</v>
      </c>
      <c r="G23" s="17">
        <v>0</v>
      </c>
      <c r="H23" s="13">
        <f t="shared" si="2"/>
        <v>37.500000000000007</v>
      </c>
      <c r="I23" s="13">
        <f t="shared" si="3"/>
        <v>0</v>
      </c>
      <c r="J23" s="13">
        <f t="shared" si="4"/>
        <v>0</v>
      </c>
      <c r="K23" s="17">
        <v>1</v>
      </c>
      <c r="L23" s="17">
        <v>100</v>
      </c>
      <c r="M23" s="17">
        <v>1</v>
      </c>
      <c r="N23" s="13">
        <f t="shared" si="5"/>
        <v>18.750000000000004</v>
      </c>
      <c r="O23" s="13">
        <f t="shared" si="6"/>
        <v>0.18750000000000003</v>
      </c>
      <c r="P23" s="13">
        <f t="shared" si="7"/>
        <v>0.18750000000000003</v>
      </c>
      <c r="Q23" s="17">
        <v>1</v>
      </c>
      <c r="R23" s="17">
        <v>100</v>
      </c>
      <c r="S23" s="17">
        <v>1</v>
      </c>
      <c r="T23" s="13">
        <f t="shared" si="8"/>
        <v>18.750000000000004</v>
      </c>
      <c r="U23" s="13">
        <f t="shared" si="9"/>
        <v>0.18750000000000003</v>
      </c>
      <c r="V23" s="13">
        <f t="shared" si="10"/>
        <v>0.18750000000000003</v>
      </c>
      <c r="W23" s="17">
        <v>0</v>
      </c>
      <c r="X23" s="17">
        <v>0</v>
      </c>
      <c r="Y23" s="17">
        <v>0</v>
      </c>
      <c r="Z23" s="13" t="str">
        <f t="shared" si="11"/>
        <v/>
      </c>
      <c r="AA23" s="13" t="str">
        <f t="shared" si="12"/>
        <v>не применяется</v>
      </c>
      <c r="AB23" s="13" t="str">
        <f t="shared" si="13"/>
        <v/>
      </c>
      <c r="AC23" s="17">
        <v>1</v>
      </c>
      <c r="AD23" s="17">
        <v>100</v>
      </c>
      <c r="AE23" s="17">
        <v>1</v>
      </c>
      <c r="AF23" s="13">
        <f t="shared" si="14"/>
        <v>25.000000000000004</v>
      </c>
      <c r="AG23" s="13">
        <f t="shared" si="15"/>
        <v>0.25000000000000006</v>
      </c>
      <c r="AH23" s="13">
        <f t="shared" si="16"/>
        <v>0.25000000000000006</v>
      </c>
      <c r="AI23" s="13">
        <f t="shared" si="17"/>
        <v>2</v>
      </c>
      <c r="AJ23" s="13">
        <f t="shared" si="18"/>
        <v>1</v>
      </c>
      <c r="AK23" s="13">
        <f t="shared" si="19"/>
        <v>1</v>
      </c>
      <c r="AL23" s="13" t="str">
        <f t="shared" si="20"/>
        <v/>
      </c>
      <c r="AM23" s="13">
        <f t="shared" si="21"/>
        <v>1.3333333333333333</v>
      </c>
      <c r="AN23" s="13">
        <f t="shared" si="22"/>
        <v>5.333333333333333</v>
      </c>
    </row>
    <row r="24" spans="1:40" ht="25.5" x14ac:dyDescent="0.2">
      <c r="A24" s="1" t="s">
        <v>49</v>
      </c>
      <c r="B24" s="11" t="s">
        <v>28</v>
      </c>
      <c r="C24" s="13">
        <f t="shared" si="0"/>
        <v>0.66666000000000014</v>
      </c>
      <c r="D24" s="13">
        <f t="shared" si="1"/>
        <v>1</v>
      </c>
      <c r="E24" s="17">
        <v>1</v>
      </c>
      <c r="F24" s="17">
        <v>0</v>
      </c>
      <c r="G24" s="17">
        <v>0</v>
      </c>
      <c r="H24" s="13">
        <f t="shared" si="2"/>
        <v>30.000000000000007</v>
      </c>
      <c r="I24" s="13">
        <f t="shared" si="3"/>
        <v>0</v>
      </c>
      <c r="J24" s="13">
        <f t="shared" si="4"/>
        <v>0</v>
      </c>
      <c r="K24" s="17">
        <v>1</v>
      </c>
      <c r="L24" s="17">
        <v>100</v>
      </c>
      <c r="M24" s="17">
        <v>1</v>
      </c>
      <c r="N24" s="13">
        <f t="shared" si="5"/>
        <v>15.000000000000004</v>
      </c>
      <c r="O24" s="13">
        <f t="shared" si="6"/>
        <v>0.15000000000000002</v>
      </c>
      <c r="P24" s="13">
        <f t="shared" si="7"/>
        <v>0.15000000000000002</v>
      </c>
      <c r="Q24" s="17">
        <v>1</v>
      </c>
      <c r="R24" s="17">
        <v>100</v>
      </c>
      <c r="S24" s="17">
        <v>1</v>
      </c>
      <c r="T24" s="13">
        <f t="shared" si="8"/>
        <v>15.000000000000004</v>
      </c>
      <c r="U24" s="13">
        <f t="shared" si="9"/>
        <v>0.15000000000000002</v>
      </c>
      <c r="V24" s="13">
        <f t="shared" si="10"/>
        <v>0.15000000000000002</v>
      </c>
      <c r="W24" s="17">
        <v>1</v>
      </c>
      <c r="X24" s="17">
        <v>1</v>
      </c>
      <c r="Y24" s="17">
        <v>1</v>
      </c>
      <c r="Z24" s="13">
        <f t="shared" si="11"/>
        <v>20.000000000000004</v>
      </c>
      <c r="AA24" s="13">
        <f t="shared" si="12"/>
        <v>0.20000000000000004</v>
      </c>
      <c r="AB24" s="13">
        <f t="shared" si="13"/>
        <v>0.20000000000000004</v>
      </c>
      <c r="AC24" s="17">
        <v>1</v>
      </c>
      <c r="AD24" s="17">
        <v>83.333299999999994</v>
      </c>
      <c r="AE24" s="17">
        <v>0.83330000000000004</v>
      </c>
      <c r="AF24" s="13">
        <f t="shared" si="14"/>
        <v>20.000000000000004</v>
      </c>
      <c r="AG24" s="13">
        <f t="shared" si="15"/>
        <v>0.16666000000000003</v>
      </c>
      <c r="AH24" s="13">
        <f t="shared" si="16"/>
        <v>0.16666000000000003</v>
      </c>
      <c r="AI24" s="13">
        <f t="shared" si="17"/>
        <v>2</v>
      </c>
      <c r="AJ24" s="13">
        <f t="shared" si="18"/>
        <v>1</v>
      </c>
      <c r="AK24" s="13">
        <f t="shared" si="19"/>
        <v>1</v>
      </c>
      <c r="AL24" s="13">
        <f t="shared" si="20"/>
        <v>1.3333333333333333</v>
      </c>
      <c r="AM24" s="13">
        <f t="shared" si="21"/>
        <v>1.3333333333333333</v>
      </c>
      <c r="AN24" s="13">
        <f t="shared" si="22"/>
        <v>6.6666666666666661</v>
      </c>
    </row>
    <row r="25" spans="1:40" ht="165.75" x14ac:dyDescent="0.2">
      <c r="A25" s="1" t="s">
        <v>150</v>
      </c>
      <c r="B25" s="11" t="s">
        <v>146</v>
      </c>
      <c r="C25" s="13">
        <f t="shared" si="0"/>
        <v>0.70000000000000018</v>
      </c>
      <c r="D25" s="13">
        <f t="shared" si="1"/>
        <v>1</v>
      </c>
      <c r="E25" s="17">
        <v>1</v>
      </c>
      <c r="F25" s="17">
        <v>0</v>
      </c>
      <c r="G25" s="17">
        <v>0</v>
      </c>
      <c r="H25" s="13">
        <f t="shared" si="2"/>
        <v>37.500000000000007</v>
      </c>
      <c r="I25" s="13">
        <f t="shared" si="3"/>
        <v>0</v>
      </c>
      <c r="J25" s="13">
        <f t="shared" si="4"/>
        <v>0</v>
      </c>
      <c r="K25" s="17">
        <v>1</v>
      </c>
      <c r="L25" s="17">
        <v>120</v>
      </c>
      <c r="M25" s="17">
        <v>1.2</v>
      </c>
      <c r="N25" s="13">
        <f t="shared" si="5"/>
        <v>18.750000000000004</v>
      </c>
      <c r="O25" s="13">
        <f t="shared" si="6"/>
        <v>0.22500000000000003</v>
      </c>
      <c r="P25" s="13">
        <f t="shared" si="7"/>
        <v>0.22500000000000003</v>
      </c>
      <c r="Q25" s="17">
        <v>1</v>
      </c>
      <c r="R25" s="17">
        <v>120</v>
      </c>
      <c r="S25" s="17">
        <v>1.2</v>
      </c>
      <c r="T25" s="13">
        <f t="shared" si="8"/>
        <v>18.750000000000004</v>
      </c>
      <c r="U25" s="13">
        <f t="shared" si="9"/>
        <v>0.22500000000000003</v>
      </c>
      <c r="V25" s="13">
        <f t="shared" si="10"/>
        <v>0.22500000000000003</v>
      </c>
      <c r="W25" s="17">
        <v>0</v>
      </c>
      <c r="X25" s="17">
        <v>0</v>
      </c>
      <c r="Y25" s="17">
        <v>0</v>
      </c>
      <c r="Z25" s="13" t="str">
        <f t="shared" si="11"/>
        <v/>
      </c>
      <c r="AA25" s="13" t="str">
        <f t="shared" si="12"/>
        <v>не применяется</v>
      </c>
      <c r="AB25" s="13" t="str">
        <f t="shared" si="13"/>
        <v/>
      </c>
      <c r="AC25" s="17">
        <v>1</v>
      </c>
      <c r="AD25" s="17">
        <v>100</v>
      </c>
      <c r="AE25" s="17">
        <v>1</v>
      </c>
      <c r="AF25" s="13">
        <f t="shared" si="14"/>
        <v>25.000000000000004</v>
      </c>
      <c r="AG25" s="13">
        <f t="shared" si="15"/>
        <v>0.25000000000000006</v>
      </c>
      <c r="AH25" s="13">
        <f t="shared" si="16"/>
        <v>0.25000000000000006</v>
      </c>
      <c r="AI25" s="13">
        <f t="shared" si="17"/>
        <v>2</v>
      </c>
      <c r="AJ25" s="13">
        <f t="shared" si="18"/>
        <v>1</v>
      </c>
      <c r="AK25" s="13">
        <f t="shared" si="19"/>
        <v>1</v>
      </c>
      <c r="AL25" s="13" t="str">
        <f t="shared" si="20"/>
        <v/>
      </c>
      <c r="AM25" s="13">
        <f t="shared" si="21"/>
        <v>1.3333333333333333</v>
      </c>
      <c r="AN25" s="13">
        <f t="shared" si="22"/>
        <v>5.333333333333333</v>
      </c>
    </row>
    <row r="26" spans="1:40" ht="165.75" x14ac:dyDescent="0.2">
      <c r="A26" s="1" t="s">
        <v>50</v>
      </c>
      <c r="B26" s="11" t="s">
        <v>29</v>
      </c>
      <c r="C26" s="13">
        <f t="shared" si="0"/>
        <v>0.29916875000000004</v>
      </c>
      <c r="D26" s="13">
        <f t="shared" si="1"/>
        <v>1</v>
      </c>
      <c r="E26" s="17">
        <v>1</v>
      </c>
      <c r="F26" s="17">
        <v>0</v>
      </c>
      <c r="G26" s="17">
        <v>0</v>
      </c>
      <c r="H26" s="13">
        <f t="shared" si="2"/>
        <v>37.500000000000007</v>
      </c>
      <c r="I26" s="13">
        <f t="shared" si="3"/>
        <v>0</v>
      </c>
      <c r="J26" s="13">
        <f t="shared" si="4"/>
        <v>0</v>
      </c>
      <c r="K26" s="17">
        <v>1</v>
      </c>
      <c r="L26" s="17">
        <v>100</v>
      </c>
      <c r="M26" s="17">
        <v>1</v>
      </c>
      <c r="N26" s="13">
        <f t="shared" si="5"/>
        <v>18.750000000000004</v>
      </c>
      <c r="O26" s="13">
        <f t="shared" si="6"/>
        <v>0.18750000000000003</v>
      </c>
      <c r="P26" s="13">
        <f t="shared" si="7"/>
        <v>0.18750000000000003</v>
      </c>
      <c r="Q26" s="17">
        <v>1</v>
      </c>
      <c r="R26" s="17">
        <v>29.931999999999999</v>
      </c>
      <c r="S26" s="17">
        <v>0.29930000000000001</v>
      </c>
      <c r="T26" s="13">
        <f t="shared" si="8"/>
        <v>18.750000000000004</v>
      </c>
      <c r="U26" s="13">
        <f t="shared" si="9"/>
        <v>5.6118750000000016E-2</v>
      </c>
      <c r="V26" s="13">
        <f t="shared" si="10"/>
        <v>5.6118750000000016E-2</v>
      </c>
      <c r="W26" s="17">
        <v>0</v>
      </c>
      <c r="X26" s="17">
        <v>0</v>
      </c>
      <c r="Y26" s="17">
        <v>0</v>
      </c>
      <c r="Z26" s="13" t="str">
        <f t="shared" si="11"/>
        <v/>
      </c>
      <c r="AA26" s="13" t="str">
        <f t="shared" si="12"/>
        <v>не применяется</v>
      </c>
      <c r="AB26" s="13" t="str">
        <f t="shared" si="13"/>
        <v/>
      </c>
      <c r="AC26" s="17">
        <v>1</v>
      </c>
      <c r="AD26" s="17">
        <v>22.222200000000001</v>
      </c>
      <c r="AE26" s="17">
        <v>0.22220000000000001</v>
      </c>
      <c r="AF26" s="13">
        <f t="shared" si="14"/>
        <v>25.000000000000004</v>
      </c>
      <c r="AG26" s="13">
        <f t="shared" si="15"/>
        <v>5.5550000000000009E-2</v>
      </c>
      <c r="AH26" s="13">
        <f t="shared" si="16"/>
        <v>5.5550000000000009E-2</v>
      </c>
      <c r="AI26" s="13">
        <f t="shared" si="17"/>
        <v>2</v>
      </c>
      <c r="AJ26" s="13">
        <f t="shared" si="18"/>
        <v>1</v>
      </c>
      <c r="AK26" s="13">
        <f t="shared" si="19"/>
        <v>1</v>
      </c>
      <c r="AL26" s="13" t="str">
        <f t="shared" si="20"/>
        <v/>
      </c>
      <c r="AM26" s="13">
        <f t="shared" si="21"/>
        <v>1.3333333333333333</v>
      </c>
      <c r="AN26" s="13">
        <f t="shared" si="22"/>
        <v>5.333333333333333</v>
      </c>
    </row>
    <row r="27" spans="1:40" ht="165.75" x14ac:dyDescent="0.2">
      <c r="A27" s="1" t="s">
        <v>51</v>
      </c>
      <c r="B27" s="11" t="s">
        <v>30</v>
      </c>
      <c r="C27" s="13">
        <f t="shared" si="0"/>
        <v>0.39005000000000006</v>
      </c>
      <c r="D27" s="13">
        <f t="shared" si="1"/>
        <v>1</v>
      </c>
      <c r="E27" s="17">
        <v>1</v>
      </c>
      <c r="F27" s="17">
        <v>0</v>
      </c>
      <c r="G27" s="17">
        <v>0</v>
      </c>
      <c r="H27" s="13">
        <f t="shared" si="2"/>
        <v>37.500000000000007</v>
      </c>
      <c r="I27" s="13">
        <f t="shared" si="3"/>
        <v>0</v>
      </c>
      <c r="J27" s="13">
        <f t="shared" si="4"/>
        <v>0</v>
      </c>
      <c r="K27" s="17">
        <v>1</v>
      </c>
      <c r="L27" s="17">
        <v>100</v>
      </c>
      <c r="M27" s="17">
        <v>1</v>
      </c>
      <c r="N27" s="13">
        <f t="shared" si="5"/>
        <v>18.750000000000004</v>
      </c>
      <c r="O27" s="13">
        <f t="shared" si="6"/>
        <v>0.18750000000000003</v>
      </c>
      <c r="P27" s="13">
        <f t="shared" si="7"/>
        <v>0.18750000000000003</v>
      </c>
      <c r="Q27" s="17">
        <v>1</v>
      </c>
      <c r="R27" s="17">
        <v>100</v>
      </c>
      <c r="S27" s="17">
        <v>1</v>
      </c>
      <c r="T27" s="13">
        <f t="shared" si="8"/>
        <v>18.750000000000004</v>
      </c>
      <c r="U27" s="13">
        <f t="shared" si="9"/>
        <v>0.18750000000000003</v>
      </c>
      <c r="V27" s="13">
        <f t="shared" si="10"/>
        <v>0.18750000000000003</v>
      </c>
      <c r="W27" s="17">
        <v>0</v>
      </c>
      <c r="X27" s="17">
        <v>0</v>
      </c>
      <c r="Y27" s="17">
        <v>0</v>
      </c>
      <c r="Z27" s="13" t="str">
        <f t="shared" si="11"/>
        <v/>
      </c>
      <c r="AA27" s="13" t="str">
        <f t="shared" si="12"/>
        <v>не применяется</v>
      </c>
      <c r="AB27" s="13" t="str">
        <f t="shared" si="13"/>
        <v/>
      </c>
      <c r="AC27" s="17">
        <v>1</v>
      </c>
      <c r="AD27" s="17">
        <v>6.0149999999999997</v>
      </c>
      <c r="AE27" s="17">
        <v>6.0199999999999997E-2</v>
      </c>
      <c r="AF27" s="13">
        <f t="shared" si="14"/>
        <v>25.000000000000004</v>
      </c>
      <c r="AG27" s="13">
        <f t="shared" si="15"/>
        <v>1.5050000000000001E-2</v>
      </c>
      <c r="AH27" s="13">
        <f t="shared" si="16"/>
        <v>1.5050000000000001E-2</v>
      </c>
      <c r="AI27" s="13">
        <f t="shared" si="17"/>
        <v>2</v>
      </c>
      <c r="AJ27" s="13">
        <f t="shared" si="18"/>
        <v>1</v>
      </c>
      <c r="AK27" s="13">
        <f t="shared" si="19"/>
        <v>1</v>
      </c>
      <c r="AL27" s="13" t="str">
        <f t="shared" si="20"/>
        <v/>
      </c>
      <c r="AM27" s="13">
        <f t="shared" si="21"/>
        <v>1.3333333333333333</v>
      </c>
      <c r="AN27" s="13">
        <f t="shared" si="22"/>
        <v>5.333333333333333</v>
      </c>
    </row>
    <row r="28" spans="1:40" ht="165.75" x14ac:dyDescent="0.2">
      <c r="A28" s="1" t="s">
        <v>52</v>
      </c>
      <c r="B28" s="11" t="s">
        <v>31</v>
      </c>
      <c r="C28" s="13">
        <f t="shared" si="0"/>
        <v>0.17967500000000003</v>
      </c>
      <c r="D28" s="13">
        <f t="shared" si="1"/>
        <v>1</v>
      </c>
      <c r="E28" s="17">
        <v>1</v>
      </c>
      <c r="F28" s="17">
        <v>0</v>
      </c>
      <c r="G28" s="17">
        <v>0</v>
      </c>
      <c r="H28" s="13">
        <f t="shared" si="2"/>
        <v>37.500000000000007</v>
      </c>
      <c r="I28" s="13">
        <f t="shared" si="3"/>
        <v>0</v>
      </c>
      <c r="J28" s="13">
        <f t="shared" si="4"/>
        <v>0</v>
      </c>
      <c r="K28" s="17">
        <v>1</v>
      </c>
      <c r="L28" s="17">
        <v>14.583299999999999</v>
      </c>
      <c r="M28" s="17">
        <v>0.14580000000000001</v>
      </c>
      <c r="N28" s="13">
        <f t="shared" si="5"/>
        <v>18.750000000000004</v>
      </c>
      <c r="O28" s="13">
        <f t="shared" si="6"/>
        <v>2.7337500000000004E-2</v>
      </c>
      <c r="P28" s="13">
        <f t="shared" si="7"/>
        <v>2.7337500000000004E-2</v>
      </c>
      <c r="Q28" s="17">
        <v>1</v>
      </c>
      <c r="R28" s="17">
        <v>14.583299999999999</v>
      </c>
      <c r="S28" s="17">
        <v>0.14580000000000001</v>
      </c>
      <c r="T28" s="13">
        <f t="shared" si="8"/>
        <v>18.750000000000004</v>
      </c>
      <c r="U28" s="13">
        <f t="shared" si="9"/>
        <v>2.7337500000000004E-2</v>
      </c>
      <c r="V28" s="13">
        <f t="shared" si="10"/>
        <v>2.7337500000000004E-2</v>
      </c>
      <c r="W28" s="17">
        <v>0</v>
      </c>
      <c r="X28" s="17">
        <v>0</v>
      </c>
      <c r="Y28" s="17">
        <v>0</v>
      </c>
      <c r="Z28" s="13" t="str">
        <f t="shared" si="11"/>
        <v/>
      </c>
      <c r="AA28" s="13" t="str">
        <f t="shared" si="12"/>
        <v>не применяется</v>
      </c>
      <c r="AB28" s="13" t="str">
        <f t="shared" si="13"/>
        <v/>
      </c>
      <c r="AC28" s="17">
        <v>1</v>
      </c>
      <c r="AD28" s="17">
        <v>50</v>
      </c>
      <c r="AE28" s="17">
        <v>0.5</v>
      </c>
      <c r="AF28" s="13">
        <f t="shared" si="14"/>
        <v>25.000000000000004</v>
      </c>
      <c r="AG28" s="13">
        <f t="shared" si="15"/>
        <v>0.12500000000000003</v>
      </c>
      <c r="AH28" s="13">
        <f t="shared" si="16"/>
        <v>0.12500000000000003</v>
      </c>
      <c r="AI28" s="13">
        <f t="shared" si="17"/>
        <v>2</v>
      </c>
      <c r="AJ28" s="13">
        <f t="shared" si="18"/>
        <v>1</v>
      </c>
      <c r="AK28" s="13">
        <f t="shared" si="19"/>
        <v>1</v>
      </c>
      <c r="AL28" s="13" t="str">
        <f t="shared" si="20"/>
        <v/>
      </c>
      <c r="AM28" s="13">
        <f t="shared" si="21"/>
        <v>1.3333333333333333</v>
      </c>
      <c r="AN28" s="13">
        <f t="shared" si="22"/>
        <v>5.333333333333333</v>
      </c>
    </row>
    <row r="29" spans="1:40" ht="165.75" x14ac:dyDescent="0.2">
      <c r="A29" s="1" t="s">
        <v>53</v>
      </c>
      <c r="B29" s="11" t="s">
        <v>32</v>
      </c>
      <c r="C29" s="13">
        <f t="shared" si="0"/>
        <v>0.43750000000000011</v>
      </c>
      <c r="D29" s="13">
        <f t="shared" si="1"/>
        <v>1</v>
      </c>
      <c r="E29" s="17">
        <v>1</v>
      </c>
      <c r="F29" s="17">
        <v>0</v>
      </c>
      <c r="G29" s="17">
        <v>0</v>
      </c>
      <c r="H29" s="13">
        <f t="shared" si="2"/>
        <v>37.500000000000007</v>
      </c>
      <c r="I29" s="13">
        <f t="shared" si="3"/>
        <v>0</v>
      </c>
      <c r="J29" s="13">
        <f t="shared" si="4"/>
        <v>0</v>
      </c>
      <c r="K29" s="17">
        <v>1</v>
      </c>
      <c r="L29" s="17">
        <v>20</v>
      </c>
      <c r="M29" s="17">
        <v>0.2</v>
      </c>
      <c r="N29" s="13">
        <f t="shared" si="5"/>
        <v>18.750000000000004</v>
      </c>
      <c r="O29" s="13">
        <f t="shared" si="6"/>
        <v>3.7500000000000006E-2</v>
      </c>
      <c r="P29" s="13">
        <f t="shared" si="7"/>
        <v>3.7500000000000006E-2</v>
      </c>
      <c r="Q29" s="17">
        <v>1</v>
      </c>
      <c r="R29" s="17">
        <v>80</v>
      </c>
      <c r="S29" s="17">
        <v>0.8</v>
      </c>
      <c r="T29" s="13">
        <f t="shared" si="8"/>
        <v>18.750000000000004</v>
      </c>
      <c r="U29" s="13">
        <f t="shared" si="9"/>
        <v>0.15000000000000002</v>
      </c>
      <c r="V29" s="13">
        <f t="shared" si="10"/>
        <v>0.15000000000000002</v>
      </c>
      <c r="W29" s="17">
        <v>0</v>
      </c>
      <c r="X29" s="17">
        <v>0</v>
      </c>
      <c r="Y29" s="17">
        <v>0</v>
      </c>
      <c r="Z29" s="13" t="str">
        <f t="shared" si="11"/>
        <v/>
      </c>
      <c r="AA29" s="13" t="str">
        <f t="shared" si="12"/>
        <v>не применяется</v>
      </c>
      <c r="AB29" s="13" t="str">
        <f t="shared" si="13"/>
        <v/>
      </c>
      <c r="AC29" s="17">
        <v>1</v>
      </c>
      <c r="AD29" s="17">
        <v>100</v>
      </c>
      <c r="AE29" s="17">
        <v>1</v>
      </c>
      <c r="AF29" s="13">
        <f t="shared" si="14"/>
        <v>25.000000000000004</v>
      </c>
      <c r="AG29" s="13">
        <f t="shared" si="15"/>
        <v>0.25000000000000006</v>
      </c>
      <c r="AH29" s="13">
        <f t="shared" si="16"/>
        <v>0.25000000000000006</v>
      </c>
      <c r="AI29" s="13">
        <f t="shared" si="17"/>
        <v>2</v>
      </c>
      <c r="AJ29" s="13">
        <f t="shared" si="18"/>
        <v>1</v>
      </c>
      <c r="AK29" s="13">
        <f t="shared" si="19"/>
        <v>1</v>
      </c>
      <c r="AL29" s="13" t="str">
        <f t="shared" si="20"/>
        <v/>
      </c>
      <c r="AM29" s="13">
        <f t="shared" si="21"/>
        <v>1.3333333333333333</v>
      </c>
      <c r="AN29" s="13">
        <f t="shared" si="22"/>
        <v>5.333333333333333</v>
      </c>
    </row>
    <row r="30" spans="1:40" ht="165.75" x14ac:dyDescent="0.2">
      <c r="A30" s="1" t="s">
        <v>54</v>
      </c>
      <c r="B30" s="11" t="s">
        <v>33</v>
      </c>
      <c r="C30" s="13">
        <f t="shared" si="0"/>
        <v>0.12764000000000003</v>
      </c>
      <c r="D30" s="13">
        <f t="shared" si="1"/>
        <v>1</v>
      </c>
      <c r="E30" s="17">
        <v>1</v>
      </c>
      <c r="F30" s="17">
        <v>0</v>
      </c>
      <c r="G30" s="17">
        <v>0</v>
      </c>
      <c r="H30" s="13">
        <f t="shared" si="2"/>
        <v>60.000000000000014</v>
      </c>
      <c r="I30" s="13">
        <f t="shared" si="3"/>
        <v>0</v>
      </c>
      <c r="J30" s="13">
        <f t="shared" si="4"/>
        <v>0</v>
      </c>
      <c r="K30" s="17">
        <v>0</v>
      </c>
      <c r="L30" s="17">
        <v>0</v>
      </c>
      <c r="M30" s="17">
        <v>0</v>
      </c>
      <c r="N30" s="13" t="str">
        <f t="shared" si="5"/>
        <v/>
      </c>
      <c r="O30" s="13" t="str">
        <f t="shared" si="6"/>
        <v>не применяется</v>
      </c>
      <c r="P30" s="13" t="str">
        <f t="shared" si="7"/>
        <v/>
      </c>
      <c r="Q30" s="17">
        <v>0</v>
      </c>
      <c r="R30" s="17">
        <v>0</v>
      </c>
      <c r="S30" s="17">
        <v>0</v>
      </c>
      <c r="T30" s="13" t="str">
        <f t="shared" si="8"/>
        <v/>
      </c>
      <c r="U30" s="13" t="str">
        <f t="shared" si="9"/>
        <v>не применяется</v>
      </c>
      <c r="V30" s="13" t="str">
        <f t="shared" si="10"/>
        <v/>
      </c>
      <c r="W30" s="17">
        <v>0</v>
      </c>
      <c r="X30" s="17">
        <v>0</v>
      </c>
      <c r="Y30" s="17">
        <v>0</v>
      </c>
      <c r="Z30" s="13" t="str">
        <f t="shared" si="11"/>
        <v/>
      </c>
      <c r="AA30" s="13" t="str">
        <f t="shared" si="12"/>
        <v>не применяется</v>
      </c>
      <c r="AB30" s="13" t="str">
        <f t="shared" si="13"/>
        <v/>
      </c>
      <c r="AC30" s="17">
        <v>1</v>
      </c>
      <c r="AD30" s="17">
        <v>31.914899999999999</v>
      </c>
      <c r="AE30" s="17">
        <v>0.31909999999999999</v>
      </c>
      <c r="AF30" s="13">
        <f t="shared" si="14"/>
        <v>40.000000000000007</v>
      </c>
      <c r="AG30" s="13">
        <f t="shared" si="15"/>
        <v>0.12764000000000003</v>
      </c>
      <c r="AH30" s="13">
        <f t="shared" si="16"/>
        <v>0.12764000000000003</v>
      </c>
      <c r="AI30" s="13">
        <f t="shared" si="17"/>
        <v>2</v>
      </c>
      <c r="AJ30" s="13" t="str">
        <f t="shared" si="18"/>
        <v/>
      </c>
      <c r="AK30" s="13" t="str">
        <f t="shared" si="19"/>
        <v/>
      </c>
      <c r="AL30" s="13" t="str">
        <f t="shared" si="20"/>
        <v/>
      </c>
      <c r="AM30" s="13">
        <f t="shared" si="21"/>
        <v>1.3333333333333333</v>
      </c>
      <c r="AN30" s="13">
        <f t="shared" si="22"/>
        <v>3.333333333333333</v>
      </c>
    </row>
    <row r="31" spans="1:40" ht="165.75" x14ac:dyDescent="0.2">
      <c r="A31" s="1" t="s">
        <v>55</v>
      </c>
      <c r="B31" s="11" t="s">
        <v>34</v>
      </c>
      <c r="C31" s="13">
        <f t="shared" si="0"/>
        <v>0.40000000000000008</v>
      </c>
      <c r="D31" s="13">
        <f t="shared" si="1"/>
        <v>1</v>
      </c>
      <c r="E31" s="17">
        <v>1</v>
      </c>
      <c r="F31" s="17">
        <v>0</v>
      </c>
      <c r="G31" s="17">
        <v>0</v>
      </c>
      <c r="H31" s="13">
        <f t="shared" si="2"/>
        <v>60.000000000000014</v>
      </c>
      <c r="I31" s="13">
        <f t="shared" si="3"/>
        <v>0</v>
      </c>
      <c r="J31" s="13">
        <f t="shared" si="4"/>
        <v>0</v>
      </c>
      <c r="K31" s="17">
        <v>0</v>
      </c>
      <c r="L31" s="17">
        <v>0</v>
      </c>
      <c r="M31" s="17">
        <v>0</v>
      </c>
      <c r="N31" s="13" t="str">
        <f t="shared" si="5"/>
        <v/>
      </c>
      <c r="O31" s="13" t="str">
        <f t="shared" si="6"/>
        <v>не применяется</v>
      </c>
      <c r="P31" s="13" t="str">
        <f t="shared" si="7"/>
        <v/>
      </c>
      <c r="Q31" s="17">
        <v>0</v>
      </c>
      <c r="R31" s="17">
        <v>0</v>
      </c>
      <c r="S31" s="17">
        <v>0</v>
      </c>
      <c r="T31" s="13" t="str">
        <f t="shared" si="8"/>
        <v/>
      </c>
      <c r="U31" s="13" t="str">
        <f t="shared" si="9"/>
        <v>не применяется</v>
      </c>
      <c r="V31" s="13" t="str">
        <f t="shared" si="10"/>
        <v/>
      </c>
      <c r="W31" s="17">
        <v>0</v>
      </c>
      <c r="X31" s="17">
        <v>0</v>
      </c>
      <c r="Y31" s="17">
        <v>0</v>
      </c>
      <c r="Z31" s="13" t="str">
        <f t="shared" si="11"/>
        <v/>
      </c>
      <c r="AA31" s="13" t="str">
        <f t="shared" si="12"/>
        <v>не применяется</v>
      </c>
      <c r="AB31" s="13" t="str">
        <f t="shared" si="13"/>
        <v/>
      </c>
      <c r="AC31" s="17">
        <v>1</v>
      </c>
      <c r="AD31" s="17">
        <v>100</v>
      </c>
      <c r="AE31" s="17">
        <v>1</v>
      </c>
      <c r="AF31" s="13">
        <f t="shared" si="14"/>
        <v>40.000000000000007</v>
      </c>
      <c r="AG31" s="13">
        <f t="shared" si="15"/>
        <v>0.40000000000000008</v>
      </c>
      <c r="AH31" s="13">
        <f t="shared" si="16"/>
        <v>0.40000000000000008</v>
      </c>
      <c r="AI31" s="13">
        <f t="shared" si="17"/>
        <v>2</v>
      </c>
      <c r="AJ31" s="13" t="str">
        <f t="shared" si="18"/>
        <v/>
      </c>
      <c r="AK31" s="13" t="str">
        <f t="shared" si="19"/>
        <v/>
      </c>
      <c r="AL31" s="13" t="str">
        <f t="shared" si="20"/>
        <v/>
      </c>
      <c r="AM31" s="13">
        <f t="shared" si="21"/>
        <v>1.3333333333333333</v>
      </c>
      <c r="AN31" s="13">
        <f t="shared" si="22"/>
        <v>3.333333333333333</v>
      </c>
    </row>
    <row r="32" spans="1:40" ht="165.75" x14ac:dyDescent="0.2">
      <c r="A32" s="1" t="s">
        <v>56</v>
      </c>
      <c r="B32" s="11" t="s">
        <v>35</v>
      </c>
      <c r="C32" s="13">
        <f t="shared" si="0"/>
        <v>0.37498750000000008</v>
      </c>
      <c r="D32" s="13">
        <f t="shared" si="1"/>
        <v>1</v>
      </c>
      <c r="E32" s="17">
        <v>1</v>
      </c>
      <c r="F32" s="17">
        <v>0</v>
      </c>
      <c r="G32" s="17">
        <v>0</v>
      </c>
      <c r="H32" s="13">
        <f t="shared" si="2"/>
        <v>37.500000000000007</v>
      </c>
      <c r="I32" s="13">
        <f t="shared" si="3"/>
        <v>0</v>
      </c>
      <c r="J32" s="13">
        <f t="shared" si="4"/>
        <v>0</v>
      </c>
      <c r="K32" s="17">
        <v>1</v>
      </c>
      <c r="L32" s="17">
        <v>33.333300000000001</v>
      </c>
      <c r="M32" s="17">
        <v>0.33329999999999999</v>
      </c>
      <c r="N32" s="13">
        <f t="shared" si="5"/>
        <v>18.750000000000004</v>
      </c>
      <c r="O32" s="13">
        <f t="shared" si="6"/>
        <v>6.2493750000000008E-2</v>
      </c>
      <c r="P32" s="13">
        <f t="shared" si="7"/>
        <v>6.2493750000000008E-2</v>
      </c>
      <c r="Q32" s="17">
        <v>1</v>
      </c>
      <c r="R32" s="17">
        <v>33.333300000000001</v>
      </c>
      <c r="S32" s="17">
        <v>0.33329999999999999</v>
      </c>
      <c r="T32" s="13">
        <f t="shared" si="8"/>
        <v>18.750000000000004</v>
      </c>
      <c r="U32" s="13">
        <f t="shared" si="9"/>
        <v>6.2493750000000008E-2</v>
      </c>
      <c r="V32" s="13">
        <f t="shared" si="10"/>
        <v>6.2493750000000008E-2</v>
      </c>
      <c r="W32" s="17">
        <v>0</v>
      </c>
      <c r="X32" s="17">
        <v>0</v>
      </c>
      <c r="Y32" s="17">
        <v>0</v>
      </c>
      <c r="Z32" s="13" t="str">
        <f t="shared" si="11"/>
        <v/>
      </c>
      <c r="AA32" s="13" t="str">
        <f t="shared" si="12"/>
        <v>не применяется</v>
      </c>
      <c r="AB32" s="13" t="str">
        <f t="shared" si="13"/>
        <v/>
      </c>
      <c r="AC32" s="17">
        <v>1</v>
      </c>
      <c r="AD32" s="17">
        <v>100</v>
      </c>
      <c r="AE32" s="17">
        <v>1</v>
      </c>
      <c r="AF32" s="13">
        <f t="shared" si="14"/>
        <v>25.000000000000004</v>
      </c>
      <c r="AG32" s="13">
        <f t="shared" si="15"/>
        <v>0.25000000000000006</v>
      </c>
      <c r="AH32" s="13">
        <f t="shared" si="16"/>
        <v>0.25000000000000006</v>
      </c>
      <c r="AI32" s="13">
        <f t="shared" si="17"/>
        <v>2</v>
      </c>
      <c r="AJ32" s="13">
        <f t="shared" si="18"/>
        <v>1</v>
      </c>
      <c r="AK32" s="13">
        <f t="shared" si="19"/>
        <v>1</v>
      </c>
      <c r="AL32" s="13" t="str">
        <f t="shared" si="20"/>
        <v/>
      </c>
      <c r="AM32" s="13">
        <f t="shared" si="21"/>
        <v>1.3333333333333333</v>
      </c>
      <c r="AN32" s="13">
        <f t="shared" si="22"/>
        <v>5.333333333333333</v>
      </c>
    </row>
    <row r="33" spans="1:41" ht="165.75" x14ac:dyDescent="0.2">
      <c r="A33" s="1" t="s">
        <v>57</v>
      </c>
      <c r="B33" s="11" t="s">
        <v>36</v>
      </c>
      <c r="C33" s="13">
        <f t="shared" si="0"/>
        <v>0.43750000000000011</v>
      </c>
      <c r="D33" s="13">
        <f t="shared" si="1"/>
        <v>1</v>
      </c>
      <c r="E33" s="17">
        <v>1</v>
      </c>
      <c r="F33" s="17">
        <v>0</v>
      </c>
      <c r="G33" s="17">
        <v>0</v>
      </c>
      <c r="H33" s="13">
        <f t="shared" si="2"/>
        <v>37.500000000000007</v>
      </c>
      <c r="I33" s="13">
        <f t="shared" si="3"/>
        <v>0</v>
      </c>
      <c r="J33" s="13">
        <f t="shared" si="4"/>
        <v>0</v>
      </c>
      <c r="K33" s="17">
        <v>1</v>
      </c>
      <c r="L33" s="17">
        <v>50</v>
      </c>
      <c r="M33" s="17">
        <v>0.5</v>
      </c>
      <c r="N33" s="13">
        <f t="shared" si="5"/>
        <v>18.750000000000004</v>
      </c>
      <c r="O33" s="13">
        <f t="shared" si="6"/>
        <v>9.3750000000000014E-2</v>
      </c>
      <c r="P33" s="13">
        <f t="shared" si="7"/>
        <v>9.3750000000000014E-2</v>
      </c>
      <c r="Q33" s="17">
        <v>1</v>
      </c>
      <c r="R33" s="17">
        <v>50</v>
      </c>
      <c r="S33" s="17">
        <v>0.5</v>
      </c>
      <c r="T33" s="13">
        <f t="shared" si="8"/>
        <v>18.750000000000004</v>
      </c>
      <c r="U33" s="13">
        <f t="shared" si="9"/>
        <v>9.3750000000000014E-2</v>
      </c>
      <c r="V33" s="13">
        <f t="shared" si="10"/>
        <v>9.3750000000000014E-2</v>
      </c>
      <c r="W33" s="17">
        <v>0</v>
      </c>
      <c r="X33" s="17">
        <v>0</v>
      </c>
      <c r="Y33" s="17">
        <v>0</v>
      </c>
      <c r="Z33" s="13" t="str">
        <f t="shared" si="11"/>
        <v/>
      </c>
      <c r="AA33" s="13" t="str">
        <f t="shared" si="12"/>
        <v>не применяется</v>
      </c>
      <c r="AB33" s="13" t="str">
        <f t="shared" si="13"/>
        <v/>
      </c>
      <c r="AC33" s="17">
        <v>1</v>
      </c>
      <c r="AD33" s="17">
        <v>100</v>
      </c>
      <c r="AE33" s="17">
        <v>1</v>
      </c>
      <c r="AF33" s="13">
        <f t="shared" si="14"/>
        <v>25.000000000000004</v>
      </c>
      <c r="AG33" s="13">
        <f t="shared" si="15"/>
        <v>0.25000000000000006</v>
      </c>
      <c r="AH33" s="13">
        <f t="shared" si="16"/>
        <v>0.25000000000000006</v>
      </c>
      <c r="AI33" s="13">
        <f t="shared" si="17"/>
        <v>2</v>
      </c>
      <c r="AJ33" s="13">
        <f t="shared" si="18"/>
        <v>1</v>
      </c>
      <c r="AK33" s="13">
        <f t="shared" si="19"/>
        <v>1</v>
      </c>
      <c r="AL33" s="13" t="str">
        <f t="shared" si="20"/>
        <v/>
      </c>
      <c r="AM33" s="13">
        <f t="shared" si="21"/>
        <v>1.3333333333333333</v>
      </c>
      <c r="AN33" s="13">
        <f t="shared" si="22"/>
        <v>5.333333333333333</v>
      </c>
    </row>
    <row r="34" spans="1:41" ht="165.75" x14ac:dyDescent="0.2">
      <c r="A34" s="1" t="s">
        <v>58</v>
      </c>
      <c r="B34" s="11" t="s">
        <v>37</v>
      </c>
      <c r="C34" s="13">
        <f t="shared" si="0"/>
        <v>0.22917500000000005</v>
      </c>
      <c r="D34" s="13">
        <f t="shared" si="1"/>
        <v>1</v>
      </c>
      <c r="E34" s="17">
        <v>1</v>
      </c>
      <c r="F34" s="17">
        <v>0</v>
      </c>
      <c r="G34" s="17">
        <v>0</v>
      </c>
      <c r="H34" s="13">
        <f t="shared" si="2"/>
        <v>37.500000000000007</v>
      </c>
      <c r="I34" s="13">
        <f t="shared" si="3"/>
        <v>0</v>
      </c>
      <c r="J34" s="13">
        <f t="shared" si="4"/>
        <v>0</v>
      </c>
      <c r="K34" s="17">
        <v>1</v>
      </c>
      <c r="L34" s="17">
        <v>0</v>
      </c>
      <c r="M34" s="17">
        <v>0</v>
      </c>
      <c r="N34" s="13">
        <f t="shared" si="5"/>
        <v>18.750000000000004</v>
      </c>
      <c r="O34" s="13">
        <f t="shared" si="6"/>
        <v>0</v>
      </c>
      <c r="P34" s="13">
        <f t="shared" si="7"/>
        <v>0</v>
      </c>
      <c r="Q34" s="17">
        <v>1</v>
      </c>
      <c r="R34" s="17">
        <v>0</v>
      </c>
      <c r="S34" s="17">
        <v>0</v>
      </c>
      <c r="T34" s="13">
        <f t="shared" si="8"/>
        <v>18.750000000000004</v>
      </c>
      <c r="U34" s="13">
        <f t="shared" si="9"/>
        <v>0</v>
      </c>
      <c r="V34" s="13">
        <f t="shared" si="10"/>
        <v>0</v>
      </c>
      <c r="W34" s="17">
        <v>0</v>
      </c>
      <c r="X34" s="17">
        <v>0</v>
      </c>
      <c r="Y34" s="17">
        <v>0</v>
      </c>
      <c r="Z34" s="13" t="str">
        <f t="shared" si="11"/>
        <v/>
      </c>
      <c r="AA34" s="13" t="str">
        <f t="shared" si="12"/>
        <v>не применяется</v>
      </c>
      <c r="AB34" s="13" t="str">
        <f t="shared" si="13"/>
        <v/>
      </c>
      <c r="AC34" s="17">
        <v>1</v>
      </c>
      <c r="AD34" s="17">
        <v>91.666700000000006</v>
      </c>
      <c r="AE34" s="17">
        <v>0.91669999999999996</v>
      </c>
      <c r="AF34" s="13">
        <f t="shared" si="14"/>
        <v>25.000000000000004</v>
      </c>
      <c r="AG34" s="13">
        <f t="shared" si="15"/>
        <v>0.22917500000000005</v>
      </c>
      <c r="AH34" s="13">
        <f t="shared" si="16"/>
        <v>0.22917500000000005</v>
      </c>
      <c r="AI34" s="13">
        <f t="shared" si="17"/>
        <v>2</v>
      </c>
      <c r="AJ34" s="13">
        <f t="shared" si="18"/>
        <v>1</v>
      </c>
      <c r="AK34" s="13">
        <f t="shared" si="19"/>
        <v>1</v>
      </c>
      <c r="AL34" s="13" t="str">
        <f t="shared" si="20"/>
        <v/>
      </c>
      <c r="AM34" s="13">
        <f t="shared" si="21"/>
        <v>1.3333333333333333</v>
      </c>
      <c r="AN34" s="13">
        <f t="shared" si="22"/>
        <v>5.333333333333333</v>
      </c>
    </row>
    <row r="35" spans="1:41" ht="165.75" x14ac:dyDescent="0.2">
      <c r="A35" s="1" t="s">
        <v>59</v>
      </c>
      <c r="B35" s="11" t="s">
        <v>38</v>
      </c>
      <c r="C35" s="13">
        <f t="shared" si="0"/>
        <v>0.62500000000000011</v>
      </c>
      <c r="D35" s="13">
        <f t="shared" si="1"/>
        <v>1</v>
      </c>
      <c r="E35" s="17">
        <v>1</v>
      </c>
      <c r="F35" s="17">
        <v>0</v>
      </c>
      <c r="G35" s="17">
        <v>0</v>
      </c>
      <c r="H35" s="13">
        <f t="shared" si="2"/>
        <v>37.500000000000007</v>
      </c>
      <c r="I35" s="13">
        <f t="shared" si="3"/>
        <v>0</v>
      </c>
      <c r="J35" s="13">
        <f t="shared" si="4"/>
        <v>0</v>
      </c>
      <c r="K35" s="17">
        <v>1</v>
      </c>
      <c r="L35" s="17">
        <v>100</v>
      </c>
      <c r="M35" s="17">
        <v>1</v>
      </c>
      <c r="N35" s="13">
        <f t="shared" si="5"/>
        <v>18.750000000000004</v>
      </c>
      <c r="O35" s="13">
        <f t="shared" si="6"/>
        <v>0.18750000000000003</v>
      </c>
      <c r="P35" s="13">
        <f t="shared" si="7"/>
        <v>0.18750000000000003</v>
      </c>
      <c r="Q35" s="17">
        <v>1</v>
      </c>
      <c r="R35" s="17">
        <v>100</v>
      </c>
      <c r="S35" s="17">
        <v>1</v>
      </c>
      <c r="T35" s="13">
        <f t="shared" si="8"/>
        <v>18.750000000000004</v>
      </c>
      <c r="U35" s="13">
        <f t="shared" si="9"/>
        <v>0.18750000000000003</v>
      </c>
      <c r="V35" s="13">
        <f t="shared" si="10"/>
        <v>0.18750000000000003</v>
      </c>
      <c r="W35" s="17">
        <v>0</v>
      </c>
      <c r="X35" s="17">
        <v>0</v>
      </c>
      <c r="Y35" s="17">
        <v>0</v>
      </c>
      <c r="Z35" s="13" t="str">
        <f t="shared" si="11"/>
        <v/>
      </c>
      <c r="AA35" s="13" t="str">
        <f t="shared" si="12"/>
        <v>не применяется</v>
      </c>
      <c r="AB35" s="13" t="str">
        <f t="shared" si="13"/>
        <v/>
      </c>
      <c r="AC35" s="17">
        <v>1</v>
      </c>
      <c r="AD35" s="17">
        <v>100</v>
      </c>
      <c r="AE35" s="17">
        <v>1</v>
      </c>
      <c r="AF35" s="13">
        <f t="shared" si="14"/>
        <v>25.000000000000004</v>
      </c>
      <c r="AG35" s="13">
        <f t="shared" si="15"/>
        <v>0.25000000000000006</v>
      </c>
      <c r="AH35" s="13">
        <f t="shared" si="16"/>
        <v>0.25000000000000006</v>
      </c>
      <c r="AI35" s="13">
        <f t="shared" si="17"/>
        <v>2</v>
      </c>
      <c r="AJ35" s="13">
        <f t="shared" si="18"/>
        <v>1</v>
      </c>
      <c r="AK35" s="13">
        <f t="shared" si="19"/>
        <v>1</v>
      </c>
      <c r="AL35" s="13" t="str">
        <f t="shared" si="20"/>
        <v/>
      </c>
      <c r="AM35" s="13">
        <f t="shared" si="21"/>
        <v>1.3333333333333333</v>
      </c>
      <c r="AN35" s="13">
        <f t="shared" si="22"/>
        <v>5.333333333333333</v>
      </c>
    </row>
    <row r="36" spans="1:41" ht="165.75" x14ac:dyDescent="0.2">
      <c r="A36" s="1" t="s">
        <v>60</v>
      </c>
      <c r="B36" s="11" t="s">
        <v>147</v>
      </c>
      <c r="C36" s="13">
        <f t="shared" si="0"/>
        <v>1.0000000000000002</v>
      </c>
      <c r="D36" s="13">
        <f t="shared" si="1"/>
        <v>1</v>
      </c>
      <c r="E36" s="17">
        <v>1</v>
      </c>
      <c r="F36" s="17">
        <v>0</v>
      </c>
      <c r="G36" s="17">
        <v>0</v>
      </c>
      <c r="H36" s="13">
        <f t="shared" si="2"/>
        <v>37.500000000000007</v>
      </c>
      <c r="I36" s="13">
        <f t="shared" si="3"/>
        <v>0</v>
      </c>
      <c r="J36" s="13">
        <f t="shared" si="4"/>
        <v>0</v>
      </c>
      <c r="K36" s="17">
        <v>1</v>
      </c>
      <c r="L36" s="17">
        <v>200</v>
      </c>
      <c r="M36" s="17">
        <v>2</v>
      </c>
      <c r="N36" s="13">
        <f t="shared" si="5"/>
        <v>18.750000000000004</v>
      </c>
      <c r="O36" s="13">
        <f t="shared" si="6"/>
        <v>0.37500000000000006</v>
      </c>
      <c r="P36" s="13">
        <f t="shared" si="7"/>
        <v>0.37500000000000006</v>
      </c>
      <c r="Q36" s="17">
        <v>1</v>
      </c>
      <c r="R36" s="17">
        <v>200</v>
      </c>
      <c r="S36" s="17">
        <v>2</v>
      </c>
      <c r="T36" s="13">
        <f t="shared" si="8"/>
        <v>18.750000000000004</v>
      </c>
      <c r="U36" s="13">
        <f t="shared" si="9"/>
        <v>0.37500000000000006</v>
      </c>
      <c r="V36" s="13">
        <f t="shared" si="10"/>
        <v>0.37500000000000006</v>
      </c>
      <c r="W36" s="17">
        <v>0</v>
      </c>
      <c r="X36" s="17">
        <v>0</v>
      </c>
      <c r="Y36" s="17">
        <v>0</v>
      </c>
      <c r="Z36" s="13" t="str">
        <f t="shared" si="11"/>
        <v/>
      </c>
      <c r="AA36" s="13" t="str">
        <f t="shared" si="12"/>
        <v>не применяется</v>
      </c>
      <c r="AB36" s="13" t="str">
        <f t="shared" si="13"/>
        <v/>
      </c>
      <c r="AC36" s="17">
        <v>1</v>
      </c>
      <c r="AD36" s="17">
        <v>100</v>
      </c>
      <c r="AE36" s="17">
        <v>1</v>
      </c>
      <c r="AF36" s="13">
        <f t="shared" si="14"/>
        <v>25.000000000000004</v>
      </c>
      <c r="AG36" s="13">
        <f t="shared" si="15"/>
        <v>0.25000000000000006</v>
      </c>
      <c r="AH36" s="13">
        <f t="shared" si="16"/>
        <v>0.25000000000000006</v>
      </c>
      <c r="AI36" s="13">
        <f t="shared" si="17"/>
        <v>2</v>
      </c>
      <c r="AJ36" s="13">
        <f t="shared" si="18"/>
        <v>1</v>
      </c>
      <c r="AK36" s="13">
        <f t="shared" si="19"/>
        <v>1</v>
      </c>
      <c r="AL36" s="13" t="str">
        <f t="shared" si="20"/>
        <v/>
      </c>
      <c r="AM36" s="13">
        <f t="shared" si="21"/>
        <v>1.3333333333333333</v>
      </c>
      <c r="AN36" s="13">
        <f t="shared" si="22"/>
        <v>5.333333333333333</v>
      </c>
    </row>
    <row r="37" spans="1:41" ht="165.75" x14ac:dyDescent="0.2">
      <c r="A37" s="1" t="s">
        <v>61</v>
      </c>
      <c r="B37" s="11" t="s">
        <v>39</v>
      </c>
      <c r="C37" s="13">
        <f t="shared" si="0"/>
        <v>0.40000000000000008</v>
      </c>
      <c r="D37" s="13">
        <f t="shared" si="1"/>
        <v>1</v>
      </c>
      <c r="E37" s="17">
        <v>1</v>
      </c>
      <c r="F37" s="17">
        <v>0</v>
      </c>
      <c r="G37" s="17">
        <v>0</v>
      </c>
      <c r="H37" s="13">
        <f t="shared" si="2"/>
        <v>60.000000000000014</v>
      </c>
      <c r="I37" s="13">
        <f t="shared" si="3"/>
        <v>0</v>
      </c>
      <c r="J37" s="13">
        <f t="shared" si="4"/>
        <v>0</v>
      </c>
      <c r="K37" s="17">
        <v>0</v>
      </c>
      <c r="L37" s="17">
        <v>0</v>
      </c>
      <c r="M37" s="17">
        <v>0</v>
      </c>
      <c r="N37" s="13" t="str">
        <f t="shared" si="5"/>
        <v/>
      </c>
      <c r="O37" s="13" t="str">
        <f t="shared" si="6"/>
        <v>не применяется</v>
      </c>
      <c r="P37" s="13" t="str">
        <f t="shared" si="7"/>
        <v/>
      </c>
      <c r="Q37" s="17">
        <v>0</v>
      </c>
      <c r="R37" s="17">
        <v>0</v>
      </c>
      <c r="S37" s="17">
        <v>0</v>
      </c>
      <c r="T37" s="13" t="str">
        <f t="shared" si="8"/>
        <v/>
      </c>
      <c r="U37" s="13" t="str">
        <f t="shared" si="9"/>
        <v>не применяется</v>
      </c>
      <c r="V37" s="13" t="str">
        <f t="shared" si="10"/>
        <v/>
      </c>
      <c r="W37" s="17">
        <v>0</v>
      </c>
      <c r="X37" s="17">
        <v>0</v>
      </c>
      <c r="Y37" s="17">
        <v>0</v>
      </c>
      <c r="Z37" s="13" t="str">
        <f t="shared" si="11"/>
        <v/>
      </c>
      <c r="AA37" s="13" t="str">
        <f t="shared" si="12"/>
        <v>не применяется</v>
      </c>
      <c r="AB37" s="13" t="str">
        <f t="shared" si="13"/>
        <v/>
      </c>
      <c r="AC37" s="17">
        <v>1</v>
      </c>
      <c r="AD37" s="17">
        <v>100</v>
      </c>
      <c r="AE37" s="17">
        <v>1</v>
      </c>
      <c r="AF37" s="13">
        <f t="shared" si="14"/>
        <v>40.000000000000007</v>
      </c>
      <c r="AG37" s="13">
        <f t="shared" si="15"/>
        <v>0.40000000000000008</v>
      </c>
      <c r="AH37" s="13">
        <f t="shared" si="16"/>
        <v>0.40000000000000008</v>
      </c>
      <c r="AI37" s="13">
        <f t="shared" si="17"/>
        <v>2</v>
      </c>
      <c r="AJ37" s="13" t="str">
        <f t="shared" si="18"/>
        <v/>
      </c>
      <c r="AK37" s="13" t="str">
        <f t="shared" si="19"/>
        <v/>
      </c>
      <c r="AL37" s="13" t="str">
        <f t="shared" si="20"/>
        <v/>
      </c>
      <c r="AM37" s="13">
        <f t="shared" si="21"/>
        <v>1.3333333333333333</v>
      </c>
      <c r="AN37" s="13">
        <f t="shared" si="22"/>
        <v>3.333333333333333</v>
      </c>
    </row>
    <row r="38" spans="1:41" ht="165.75" x14ac:dyDescent="0.2">
      <c r="A38" s="1" t="s">
        <v>62</v>
      </c>
      <c r="B38" s="11" t="s">
        <v>40</v>
      </c>
      <c r="C38" s="13">
        <f t="shared" si="0"/>
        <v>0</v>
      </c>
      <c r="D38" s="13">
        <f t="shared" si="1"/>
        <v>1</v>
      </c>
      <c r="E38" s="17">
        <v>1</v>
      </c>
      <c r="F38" s="17">
        <v>0</v>
      </c>
      <c r="G38" s="17">
        <v>0</v>
      </c>
      <c r="H38" s="13">
        <f t="shared" si="2"/>
        <v>100</v>
      </c>
      <c r="I38" s="13">
        <f t="shared" si="3"/>
        <v>0</v>
      </c>
      <c r="J38" s="13">
        <f t="shared" si="4"/>
        <v>0</v>
      </c>
      <c r="K38" s="17">
        <v>0</v>
      </c>
      <c r="L38" s="17">
        <v>0</v>
      </c>
      <c r="M38" s="17">
        <v>0</v>
      </c>
      <c r="N38" s="13" t="str">
        <f t="shared" si="5"/>
        <v/>
      </c>
      <c r="O38" s="13" t="str">
        <f t="shared" si="6"/>
        <v>не применяется</v>
      </c>
      <c r="P38" s="13" t="str">
        <f t="shared" si="7"/>
        <v/>
      </c>
      <c r="Q38" s="17">
        <v>0</v>
      </c>
      <c r="R38" s="17">
        <v>0</v>
      </c>
      <c r="S38" s="17">
        <v>0</v>
      </c>
      <c r="T38" s="13" t="str">
        <f t="shared" si="8"/>
        <v/>
      </c>
      <c r="U38" s="13" t="str">
        <f t="shared" si="9"/>
        <v>не применяется</v>
      </c>
      <c r="V38" s="13" t="str">
        <f t="shared" si="10"/>
        <v/>
      </c>
      <c r="W38" s="17">
        <v>0</v>
      </c>
      <c r="X38" s="17">
        <v>0</v>
      </c>
      <c r="Y38" s="17">
        <v>0</v>
      </c>
      <c r="Z38" s="13" t="str">
        <f t="shared" si="11"/>
        <v/>
      </c>
      <c r="AA38" s="13" t="str">
        <f t="shared" si="12"/>
        <v>не применяется</v>
      </c>
      <c r="AB38" s="13" t="str">
        <f t="shared" si="13"/>
        <v/>
      </c>
      <c r="AC38" s="17">
        <v>0</v>
      </c>
      <c r="AD38" s="17">
        <v>0</v>
      </c>
      <c r="AE38" s="17">
        <v>0</v>
      </c>
      <c r="AF38" s="13" t="str">
        <f t="shared" si="14"/>
        <v/>
      </c>
      <c r="AG38" s="13" t="str">
        <f t="shared" si="15"/>
        <v>не применяется</v>
      </c>
      <c r="AH38" s="13" t="str">
        <f t="shared" si="16"/>
        <v/>
      </c>
      <c r="AI38" s="13">
        <f t="shared" si="17"/>
        <v>2</v>
      </c>
      <c r="AJ38" s="13" t="str">
        <f t="shared" si="18"/>
        <v/>
      </c>
      <c r="AK38" s="13" t="str">
        <f t="shared" si="19"/>
        <v/>
      </c>
      <c r="AL38" s="13" t="str">
        <f t="shared" si="20"/>
        <v/>
      </c>
      <c r="AM38" s="13" t="str">
        <f t="shared" si="21"/>
        <v/>
      </c>
      <c r="AN38" s="13">
        <f t="shared" si="22"/>
        <v>2</v>
      </c>
    </row>
    <row r="39" spans="1:41" x14ac:dyDescent="0.2">
      <c r="AJ39" s="10"/>
      <c r="AK39" s="10"/>
      <c r="AL39" s="10"/>
      <c r="AM39" s="10"/>
      <c r="AN39" s="10"/>
      <c r="AO39" s="10"/>
    </row>
    <row r="40" spans="1:41" x14ac:dyDescent="0.2">
      <c r="AJ40" s="10"/>
      <c r="AK40" s="10"/>
      <c r="AL40" s="10"/>
      <c r="AM40" s="10"/>
      <c r="AN40" s="10"/>
      <c r="AO40" s="10"/>
    </row>
    <row r="41" spans="1:41" x14ac:dyDescent="0.2">
      <c r="AJ41" s="10"/>
      <c r="AK41" s="10"/>
      <c r="AL41" s="10"/>
      <c r="AM41" s="10"/>
      <c r="AN41" s="10"/>
      <c r="AO41" s="10"/>
    </row>
    <row r="42" spans="1:41" x14ac:dyDescent="0.2">
      <c r="AJ42" s="10"/>
      <c r="AK42" s="10"/>
      <c r="AL42" s="10"/>
      <c r="AM42" s="10"/>
      <c r="AN42" s="10"/>
      <c r="AO42" s="10"/>
    </row>
    <row r="43" spans="1:41" x14ac:dyDescent="0.2">
      <c r="AJ43" s="10"/>
      <c r="AK43" s="10"/>
      <c r="AL43" s="10"/>
      <c r="AM43" s="10"/>
      <c r="AN43" s="10"/>
      <c r="AO43" s="10"/>
    </row>
    <row r="44" spans="1:41" x14ac:dyDescent="0.2">
      <c r="AJ44" s="10"/>
      <c r="AK44" s="10"/>
      <c r="AL44" s="10"/>
      <c r="AM44" s="10"/>
      <c r="AN44" s="10"/>
      <c r="AO44" s="10"/>
    </row>
    <row r="45" spans="1:41" x14ac:dyDescent="0.2">
      <c r="AJ45" s="10"/>
      <c r="AK45" s="10"/>
      <c r="AL45" s="10"/>
      <c r="AM45" s="10"/>
      <c r="AN45" s="10"/>
      <c r="AO45" s="10"/>
    </row>
    <row r="46" spans="1:41" x14ac:dyDescent="0.2">
      <c r="AJ46" s="10"/>
      <c r="AK46" s="10"/>
      <c r="AL46" s="10"/>
      <c r="AM46" s="10"/>
      <c r="AN46" s="10"/>
      <c r="AO46" s="10"/>
    </row>
    <row r="47" spans="1:41" x14ac:dyDescent="0.2">
      <c r="AJ47" s="10"/>
      <c r="AK47" s="10"/>
      <c r="AL47" s="10"/>
      <c r="AM47" s="10"/>
      <c r="AN47" s="10"/>
      <c r="AO47" s="10"/>
    </row>
    <row r="48" spans="1:41" x14ac:dyDescent="0.2">
      <c r="AJ48" s="10"/>
      <c r="AK48" s="10"/>
      <c r="AL48" s="10"/>
      <c r="AM48" s="10"/>
      <c r="AN48" s="10"/>
      <c r="AO48" s="10"/>
    </row>
    <row r="49" spans="36:41" x14ac:dyDescent="0.2">
      <c r="AJ49" s="10"/>
      <c r="AK49" s="10"/>
      <c r="AL49" s="10"/>
      <c r="AM49" s="10"/>
      <c r="AN49" s="10"/>
      <c r="AO49" s="10"/>
    </row>
    <row r="50" spans="36:41" x14ac:dyDescent="0.2">
      <c r="AJ50" s="10"/>
      <c r="AK50" s="10"/>
      <c r="AL50" s="10"/>
      <c r="AM50" s="10"/>
      <c r="AN50" s="10"/>
      <c r="AO50" s="10"/>
    </row>
    <row r="51" spans="36:41" x14ac:dyDescent="0.2">
      <c r="AJ51" s="10"/>
      <c r="AK51" s="10"/>
      <c r="AL51" s="10"/>
      <c r="AM51" s="10"/>
      <c r="AN51" s="10"/>
      <c r="AO51" s="10"/>
    </row>
    <row r="52" spans="36:41" ht="30" customHeight="1" x14ac:dyDescent="0.2"/>
  </sheetData>
  <sheetProtection algorithmName="SHA-512" hashValue="6IBk1bJj+PuUCH44mll9zghIZq5tYU5B8huUrfOaC5EyhETSPmo878/df9mGxMjYJQVav4m36G+8YTpTr+X4nw==" saltValue="YrABFFTB4xFPcS+SYgefeA==" spinCount="100000" sheet="1" objects="1" scenarios="1" formatCells="0" formatColumns="0" formatRows="0" deleteColumns="0" deleteRows="0"/>
  <protectedRanges>
    <protectedRange sqref="C16:C38" name="krista_tr_48286_0_0"/>
    <protectedRange sqref="D16:D38" name="krista_tr_40531_0_0"/>
    <protectedRange sqref="H16:H38" name="krista_tf_40535_0_0"/>
    <protectedRange sqref="I16:I38" name="krista_tf_40536_0_0"/>
    <protectedRange sqref="J16:J38" name="krista_tr_40537_0_0"/>
    <protectedRange sqref="N16:N38" name="krista_tf_40541_0_0"/>
    <protectedRange sqref="O16:O38" name="krista_tf_40542_0_0"/>
    <protectedRange sqref="P16:P38" name="krista_tr_40543_0_0"/>
    <protectedRange sqref="T16:T38" name="krista_tf_40547_0_0"/>
    <protectedRange sqref="U16:U38" name="krista_tf_40548_0_0"/>
    <protectedRange sqref="V16:V38" name="krista_tr_40549_0_0"/>
    <protectedRange sqref="Z16:Z38" name="krista_tf_40553_0_0"/>
    <protectedRange sqref="AA16:AA38" name="krista_tf_40554_0_0"/>
    <protectedRange sqref="AB16:AB38" name="krista_tr_40555_0_0"/>
    <protectedRange sqref="AF16:AF38" name="krista_tf_40559_0_0"/>
    <protectedRange sqref="AG16:AG38" name="krista_tf_40560_0_0"/>
    <protectedRange sqref="AH16:AH38" name="krista_tr_40561_0_0"/>
    <protectedRange sqref="AI16:AI38" name="krista_tf_40580_0_0"/>
    <protectedRange sqref="AJ16:AJ38" name="krista_tf_40581_0_0"/>
    <protectedRange sqref="AK16:AK38" name="krista_tf_40582_0_0"/>
    <protectedRange sqref="AL16:AL38" name="krista_tf_40583_0_0"/>
    <protectedRange sqref="AM16:AM38" name="krista_tf_40584_0_0"/>
    <protectedRange sqref="AN16:AN38" name="krista_tf_40588_0_0"/>
  </protectedRanges>
  <mergeCells count="16">
    <mergeCell ref="B12:H12"/>
    <mergeCell ref="A14:A15"/>
    <mergeCell ref="B14:B15"/>
    <mergeCell ref="C14:C15"/>
    <mergeCell ref="D14:D15"/>
    <mergeCell ref="A1:E1"/>
    <mergeCell ref="B8:H8"/>
    <mergeCell ref="B9:H9"/>
    <mergeCell ref="B10:H10"/>
    <mergeCell ref="B11:H11"/>
    <mergeCell ref="AI14:AN14"/>
    <mergeCell ref="Q14:V14"/>
    <mergeCell ref="W14:AB14"/>
    <mergeCell ref="E14:J14"/>
    <mergeCell ref="AC14:AH14"/>
    <mergeCell ref="K14:P14"/>
  </mergeCells>
  <conditionalFormatting sqref="A8:A13">
    <cfRule type="expression" dxfId="3" priority="4" stopIfTrue="1">
      <formula>"(сумм(A8:F12)&lt;&gt;100"</formula>
    </cfRule>
  </conditionalFormatting>
  <pageMargins left="0.7" right="0.7" top="0.75" bottom="0.75" header="0.3" footer="0.3"/>
  <pageSetup paperSize="8" scale="14" fitToWidth="0" orientation="landscape" r:id="rId1"/>
  <headerFooter alignWithMargins="0"/>
  <colBreaks count="1" manualBreakCount="1">
    <brk id="27" max="59" man="1"/>
  </colBreaks>
  <customProperties>
    <customPr name="40591" r:id="rId2"/>
    <customPr name="40592" r:id="rId3"/>
    <customPr name="40593" r:id="rId4"/>
    <customPr name="40594" r:id="rId5"/>
    <customPr name="40595" r:id="rId6"/>
    <customPr name="40596" r:id="rId7"/>
    <customPr name="krista_fm_columnsmarkup" r:id="rId8"/>
    <customPr name="krista_fm_consts" r:id="rId9"/>
    <customPr name="krista_fm_Events" r:id="rId10"/>
    <customPr name="krista_fm_metadataXML" r:id="rId11"/>
    <customPr name="krista_fm_rowsaxis" r:id="rId12"/>
    <customPr name="krista_fm_rowsmarkup" r:id="rId13"/>
    <customPr name="krista_SheetHistory" r:id="rId14"/>
    <customPr name="p14" r:id="rId15"/>
    <customPr name="p15" r:id="rId16"/>
    <customPr name="p19" r:id="rId17"/>
  </customProperties>
  <legacyDrawing r:id="rId18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tabColor rgb="FFFFC000"/>
    <pageSetUpPr fitToPage="1"/>
  </sheetPr>
  <dimension ref="A1:AU58"/>
  <sheetViews>
    <sheetView view="pageBreakPreview" zoomScale="48" zoomScaleNormal="75" zoomScaleSheetLayoutView="48" workbookViewId="0">
      <selection activeCell="A15" sqref="A15:A16"/>
    </sheetView>
  </sheetViews>
  <sheetFormatPr defaultRowHeight="12.75" x14ac:dyDescent="0.2"/>
  <cols>
    <col min="1" max="1" width="6.28515625" customWidth="1"/>
    <col min="2" max="2" width="81.42578125" customWidth="1"/>
    <col min="3" max="3" width="10" customWidth="1"/>
    <col min="4" max="4" width="17.7109375" customWidth="1"/>
    <col min="5" max="6" width="12.7109375" customWidth="1"/>
    <col min="7" max="7" width="11.5703125" customWidth="1"/>
    <col min="8" max="8" width="13" customWidth="1"/>
    <col min="9" max="9" width="9.5703125" customWidth="1"/>
    <col min="10" max="10" width="11" customWidth="1"/>
    <col min="11" max="11" width="13.42578125" customWidth="1"/>
    <col min="12" max="12" width="12.5703125" customWidth="1"/>
    <col min="13" max="13" width="11.7109375" customWidth="1"/>
    <col min="14" max="14" width="12" customWidth="1"/>
    <col min="15" max="15" width="13.140625" customWidth="1"/>
    <col min="16" max="16" width="13.28515625" customWidth="1"/>
    <col min="17" max="17" width="11.7109375" customWidth="1"/>
    <col min="18" max="18" width="11.42578125" customWidth="1"/>
    <col min="19" max="19" width="13" customWidth="1"/>
    <col min="20" max="20" width="13.5703125" customWidth="1"/>
    <col min="21" max="21" width="10.140625" customWidth="1"/>
    <col min="22" max="22" width="13.28515625" customWidth="1"/>
    <col min="23" max="23" width="13.140625" customWidth="1"/>
    <col min="24" max="24" width="12.140625" customWidth="1"/>
    <col min="25" max="25" width="11.85546875" customWidth="1"/>
    <col min="26" max="26" width="12.140625" customWidth="1"/>
    <col min="27" max="27" width="9.7109375" customWidth="1"/>
    <col min="28" max="28" width="12.28515625" bestFit="1" customWidth="1"/>
    <col min="29" max="29" width="10.85546875" bestFit="1" customWidth="1"/>
    <col min="30" max="30" width="11.85546875" customWidth="1"/>
    <col min="31" max="31" width="13.140625" customWidth="1"/>
    <col min="32" max="32" width="11.5703125" customWidth="1"/>
    <col min="33" max="33" width="16.28515625" customWidth="1"/>
    <col min="34" max="34" width="11.140625" customWidth="1"/>
    <col min="35" max="35" width="13" customWidth="1"/>
    <col min="36" max="36" width="12.5703125" customWidth="1"/>
    <col min="37" max="37" width="11.85546875" customWidth="1"/>
    <col min="38" max="38" width="11.28515625" customWidth="1"/>
    <col min="39" max="39" width="10.42578125" customWidth="1"/>
    <col min="40" max="40" width="11.140625" customWidth="1"/>
    <col min="41" max="41" width="14.5703125" hidden="1" customWidth="1"/>
    <col min="42" max="42" width="11.7109375" style="8" hidden="1" customWidth="1"/>
    <col min="43" max="43" width="12.42578125" style="8" hidden="1" customWidth="1"/>
    <col min="44" max="44" width="10.85546875" style="8" hidden="1" customWidth="1"/>
    <col min="45" max="45" width="10.5703125" style="8" hidden="1" customWidth="1"/>
    <col min="46" max="46" width="9.28515625" style="8" hidden="1" customWidth="1"/>
    <col min="47" max="47" width="13.28515625" style="8" hidden="1" customWidth="1"/>
    <col min="48" max="55" width="27.42578125" customWidth="1"/>
    <col min="56" max="56" width="60.85546875" customWidth="1"/>
    <col min="57" max="62" width="27.42578125" customWidth="1"/>
    <col min="63" max="65" width="31.28515625" customWidth="1"/>
    <col min="66" max="66" width="27.42578125" customWidth="1"/>
    <col min="67" max="69" width="34.28515625" customWidth="1"/>
    <col min="70" max="73" width="27.42578125" customWidth="1"/>
    <col min="74" max="74" width="39.42578125" customWidth="1"/>
    <col min="75" max="75" width="41.28515625" customWidth="1"/>
    <col min="76" max="87" width="27.42578125" customWidth="1"/>
    <col min="90" max="90" width="10.28515625" bestFit="1" customWidth="1"/>
    <col min="93" max="93" width="10.28515625" bestFit="1" customWidth="1"/>
    <col min="96" max="96" width="10.28515625" bestFit="1" customWidth="1"/>
    <col min="99" max="99" width="10.28515625" bestFit="1" customWidth="1"/>
    <col min="102" max="102" width="10.28515625" bestFit="1" customWidth="1"/>
    <col min="105" max="105" width="10.28515625" bestFit="1" customWidth="1"/>
    <col min="108" max="108" width="10.28515625" bestFit="1" customWidth="1"/>
    <col min="111" max="111" width="10.28515625" bestFit="1" customWidth="1"/>
    <col min="114" max="114" width="10.28515625" bestFit="1" customWidth="1"/>
    <col min="117" max="117" width="10.28515625" bestFit="1" customWidth="1"/>
    <col min="120" max="120" width="10.28515625" bestFit="1" customWidth="1"/>
    <col min="123" max="123" width="10.28515625" bestFit="1" customWidth="1"/>
    <col min="126" max="126" width="10.28515625" bestFit="1" customWidth="1"/>
    <col min="129" max="129" width="10.28515625" bestFit="1" customWidth="1"/>
    <col min="132" max="132" width="10.28515625" bestFit="1" customWidth="1"/>
    <col min="135" max="135" width="10.28515625" bestFit="1" customWidth="1"/>
    <col min="138" max="138" width="10.28515625" bestFit="1" customWidth="1"/>
    <col min="141" max="141" width="10.28515625" bestFit="1" customWidth="1"/>
    <col min="144" max="144" width="10.28515625" bestFit="1" customWidth="1"/>
    <col min="147" max="147" width="10.28515625" bestFit="1" customWidth="1"/>
    <col min="150" max="150" width="10.28515625" bestFit="1" customWidth="1"/>
    <col min="153" max="153" width="10.28515625" bestFit="1" customWidth="1"/>
    <col min="156" max="156" width="10.28515625" bestFit="1" customWidth="1"/>
    <col min="159" max="159" width="10.28515625" bestFit="1" customWidth="1"/>
    <col min="162" max="162" width="10.28515625" bestFit="1" customWidth="1"/>
    <col min="165" max="165" width="10.28515625" bestFit="1" customWidth="1"/>
    <col min="168" max="168" width="10.28515625" bestFit="1" customWidth="1"/>
    <col min="171" max="171" width="10.28515625" bestFit="1" customWidth="1"/>
    <col min="174" max="174" width="10.28515625" bestFit="1" customWidth="1"/>
    <col min="177" max="177" width="10.28515625" bestFit="1" customWidth="1"/>
    <col min="180" max="180" width="10.28515625" bestFit="1" customWidth="1"/>
    <col min="183" max="183" width="10.28515625" bestFit="1" customWidth="1"/>
    <col min="186" max="186" width="10.28515625" bestFit="1" customWidth="1"/>
    <col min="189" max="189" width="10.28515625" bestFit="1" customWidth="1"/>
    <col min="192" max="192" width="10.28515625" bestFit="1" customWidth="1"/>
    <col min="195" max="195" width="10.28515625" bestFit="1" customWidth="1"/>
    <col min="198" max="198" width="10.28515625" bestFit="1" customWidth="1"/>
    <col min="201" max="201" width="10.28515625" bestFit="1" customWidth="1"/>
    <col min="204" max="204" width="10.28515625" bestFit="1" customWidth="1"/>
    <col min="207" max="207" width="10.28515625" bestFit="1" customWidth="1"/>
    <col min="210" max="210" width="10.28515625" bestFit="1" customWidth="1"/>
    <col min="213" max="213" width="10.28515625" bestFit="1" customWidth="1"/>
    <col min="216" max="216" width="10.28515625" bestFit="1" customWidth="1"/>
    <col min="219" max="219" width="10.28515625" bestFit="1" customWidth="1"/>
    <col min="222" max="222" width="10.28515625" bestFit="1" customWidth="1"/>
    <col min="225" max="225" width="10.28515625" bestFit="1" customWidth="1"/>
    <col min="228" max="228" width="10.28515625" bestFit="1" customWidth="1"/>
  </cols>
  <sheetData>
    <row r="1" spans="1:47" ht="20.25" customHeight="1" x14ac:dyDescent="0.25">
      <c r="A1" s="60" t="s">
        <v>73</v>
      </c>
      <c r="B1" s="61"/>
      <c r="C1" s="61"/>
      <c r="D1" s="61"/>
      <c r="E1" s="61"/>
      <c r="AP1" s="10"/>
      <c r="AQ1" s="10"/>
      <c r="AR1" s="10"/>
      <c r="AS1" s="10"/>
      <c r="AT1" s="10"/>
      <c r="AU1" s="10"/>
    </row>
    <row r="2" spans="1:47" x14ac:dyDescent="0.2">
      <c r="AP2" s="10"/>
      <c r="AQ2" s="10"/>
      <c r="AR2" s="10"/>
      <c r="AS2" s="10"/>
      <c r="AT2" s="10"/>
      <c r="AU2" s="10"/>
    </row>
    <row r="3" spans="1:47" x14ac:dyDescent="0.2">
      <c r="A3" s="2" t="s">
        <v>14</v>
      </c>
      <c r="B3" s="2"/>
      <c r="C3" s="2"/>
      <c r="D3" s="2"/>
      <c r="E3" s="2"/>
      <c r="F3" s="2"/>
      <c r="G3" s="2"/>
      <c r="H3" s="2"/>
      <c r="AP3" s="10"/>
      <c r="AQ3" s="10"/>
      <c r="AR3" s="10"/>
      <c r="AS3" s="10"/>
      <c r="AT3" s="10"/>
      <c r="AU3" s="10"/>
    </row>
    <row r="4" spans="1:47" x14ac:dyDescent="0.2">
      <c r="A4" s="2" t="s">
        <v>15</v>
      </c>
      <c r="B4" s="2"/>
      <c r="C4" s="2"/>
      <c r="D4" s="2"/>
      <c r="E4" s="2"/>
      <c r="F4" s="2"/>
      <c r="G4" s="2"/>
      <c r="H4" s="2"/>
      <c r="AP4" s="10"/>
      <c r="AQ4" s="10"/>
      <c r="AR4" s="10"/>
      <c r="AS4" s="10"/>
      <c r="AT4" s="10"/>
      <c r="AU4" s="10"/>
    </row>
    <row r="5" spans="1:47" x14ac:dyDescent="0.2">
      <c r="A5" s="2" t="s">
        <v>1</v>
      </c>
      <c r="B5" s="2"/>
      <c r="C5" s="2"/>
      <c r="D5" s="2"/>
      <c r="E5" s="2"/>
      <c r="F5" s="2"/>
      <c r="G5" s="2"/>
      <c r="H5" s="2"/>
      <c r="AP5" s="10"/>
      <c r="AQ5" s="10"/>
      <c r="AR5" s="10"/>
      <c r="AS5" s="10"/>
      <c r="AT5" s="10"/>
      <c r="AU5" s="10"/>
    </row>
    <row r="6" spans="1:47" x14ac:dyDescent="0.2">
      <c r="A6" s="2" t="s">
        <v>7</v>
      </c>
      <c r="B6" s="2"/>
      <c r="C6" s="2"/>
      <c r="D6" s="2"/>
      <c r="E6" s="2"/>
      <c r="F6" s="2"/>
      <c r="G6" s="2"/>
      <c r="H6" s="2"/>
      <c r="AP6" s="10"/>
      <c r="AQ6" s="10"/>
      <c r="AR6" s="10"/>
      <c r="AS6" s="10"/>
      <c r="AT6" s="10"/>
      <c r="AU6" s="10"/>
    </row>
    <row r="7" spans="1:47" ht="13.5" thickBot="1" x14ac:dyDescent="0.25">
      <c r="A7" s="5" t="s">
        <v>2</v>
      </c>
      <c r="B7" s="4"/>
      <c r="C7" s="4"/>
      <c r="D7" s="4"/>
      <c r="E7" s="4"/>
      <c r="F7" s="4"/>
      <c r="G7" s="4"/>
      <c r="H7" s="4"/>
      <c r="AP7" s="10"/>
      <c r="AQ7" s="10"/>
      <c r="AR7" s="10"/>
      <c r="AS7" s="10"/>
      <c r="AT7" s="10"/>
      <c r="AU7" s="10"/>
    </row>
    <row r="8" spans="1:47" ht="21" customHeight="1" thickBot="1" x14ac:dyDescent="0.25">
      <c r="A8" s="6">
        <v>30</v>
      </c>
      <c r="B8" s="56" t="s">
        <v>115</v>
      </c>
      <c r="C8" s="57"/>
      <c r="D8" s="57"/>
      <c r="E8" s="57"/>
      <c r="F8" s="57"/>
      <c r="G8" s="57"/>
      <c r="H8" s="57"/>
      <c r="AP8" s="10"/>
      <c r="AQ8" s="10"/>
      <c r="AR8" s="10"/>
      <c r="AS8" s="10"/>
      <c r="AT8" s="10"/>
      <c r="AU8" s="10"/>
    </row>
    <row r="9" spans="1:47" ht="29.25" customHeight="1" thickBot="1" x14ac:dyDescent="0.25">
      <c r="A9" s="6">
        <v>30</v>
      </c>
      <c r="B9" s="56" t="s">
        <v>116</v>
      </c>
      <c r="C9" s="57"/>
      <c r="D9" s="57"/>
      <c r="E9" s="57"/>
      <c r="F9" s="58"/>
      <c r="G9" s="58"/>
      <c r="H9" s="58"/>
      <c r="AP9" s="10"/>
      <c r="AQ9" s="10"/>
      <c r="AR9" s="10"/>
      <c r="AS9" s="10"/>
      <c r="AT9" s="10"/>
      <c r="AU9" s="10"/>
    </row>
    <row r="10" spans="1:47" ht="27" customHeight="1" thickBot="1" x14ac:dyDescent="0.25">
      <c r="A10" s="6">
        <v>10</v>
      </c>
      <c r="B10" s="100" t="s">
        <v>118</v>
      </c>
      <c r="C10" s="101"/>
      <c r="D10" s="101"/>
      <c r="E10" s="101"/>
      <c r="F10" s="102"/>
      <c r="G10" s="102"/>
      <c r="H10" s="102"/>
      <c r="AP10" s="10"/>
      <c r="AQ10" s="10"/>
      <c r="AR10" s="10"/>
      <c r="AS10" s="10"/>
      <c r="AT10" s="10"/>
      <c r="AU10" s="10"/>
    </row>
    <row r="11" spans="1:47" ht="27.75" customHeight="1" thickBot="1" x14ac:dyDescent="0.25">
      <c r="A11" s="6">
        <v>10</v>
      </c>
      <c r="B11" s="100" t="s">
        <v>121</v>
      </c>
      <c r="C11" s="101"/>
      <c r="D11" s="101"/>
      <c r="E11" s="101"/>
      <c r="F11" s="102"/>
      <c r="G11" s="102"/>
      <c r="H11" s="102"/>
      <c r="AP11" s="10"/>
      <c r="AQ11" s="10"/>
      <c r="AR11" s="10"/>
      <c r="AS11" s="10"/>
      <c r="AT11" s="10"/>
      <c r="AU11" s="10"/>
    </row>
    <row r="12" spans="1:47" ht="27.75" customHeight="1" thickBot="1" x14ac:dyDescent="0.25">
      <c r="A12" s="6">
        <v>10</v>
      </c>
      <c r="B12" s="100" t="s">
        <v>122</v>
      </c>
      <c r="C12" s="101"/>
      <c r="D12" s="101"/>
      <c r="E12" s="101"/>
      <c r="F12" s="102"/>
      <c r="G12" s="102"/>
      <c r="H12" s="102"/>
      <c r="AP12" s="10"/>
      <c r="AQ12" s="10"/>
      <c r="AR12" s="10"/>
      <c r="AS12" s="10"/>
      <c r="AT12" s="10"/>
      <c r="AU12" s="10"/>
    </row>
    <row r="13" spans="1:47" ht="28.5" customHeight="1" thickBot="1" x14ac:dyDescent="0.25">
      <c r="A13" s="6">
        <v>10</v>
      </c>
      <c r="B13" s="100" t="s">
        <v>123</v>
      </c>
      <c r="C13" s="101"/>
      <c r="D13" s="101"/>
      <c r="E13" s="101"/>
      <c r="F13" s="102"/>
      <c r="G13" s="102"/>
      <c r="H13" s="102"/>
      <c r="AP13" s="10"/>
      <c r="AQ13" s="10"/>
      <c r="AR13" s="10"/>
      <c r="AS13" s="10"/>
      <c r="AT13" s="10"/>
      <c r="AU13" s="10"/>
    </row>
    <row r="14" spans="1:47" s="10" customFormat="1" ht="28.5" customHeight="1" thickBot="1" x14ac:dyDescent="0.25">
      <c r="A14" s="23"/>
      <c r="B14" s="26"/>
      <c r="C14" s="27"/>
      <c r="D14" s="27"/>
      <c r="E14" s="27"/>
      <c r="F14" s="27"/>
      <c r="G14" s="27"/>
      <c r="H14" s="27"/>
    </row>
    <row r="15" spans="1:47" ht="60" customHeight="1" x14ac:dyDescent="0.2">
      <c r="A15" s="103" t="s">
        <v>9</v>
      </c>
      <c r="B15" s="104" t="s">
        <v>8</v>
      </c>
      <c r="C15" s="105" t="s">
        <v>20</v>
      </c>
      <c r="D15" s="79" t="s">
        <v>139</v>
      </c>
      <c r="E15" s="78" t="s">
        <v>115</v>
      </c>
      <c r="F15" s="76"/>
      <c r="G15" s="76"/>
      <c r="H15" s="76"/>
      <c r="I15" s="76"/>
      <c r="J15" s="77"/>
      <c r="K15" s="81" t="s">
        <v>117</v>
      </c>
      <c r="L15" s="81"/>
      <c r="M15" s="81"/>
      <c r="N15" s="81"/>
      <c r="O15" s="81"/>
      <c r="P15" s="81"/>
      <c r="Q15" s="75" t="s">
        <v>119</v>
      </c>
      <c r="R15" s="76"/>
      <c r="S15" s="76"/>
      <c r="T15" s="76"/>
      <c r="U15" s="76"/>
      <c r="V15" s="77"/>
      <c r="W15" s="81" t="s">
        <v>120</v>
      </c>
      <c r="X15" s="76"/>
      <c r="Y15" s="76"/>
      <c r="Z15" s="76"/>
      <c r="AA15" s="76"/>
      <c r="AB15" s="76"/>
      <c r="AC15" s="78" t="s">
        <v>124</v>
      </c>
      <c r="AD15" s="76"/>
      <c r="AE15" s="76"/>
      <c r="AF15" s="76"/>
      <c r="AG15" s="76"/>
      <c r="AH15" s="77"/>
      <c r="AI15" s="78" t="s">
        <v>125</v>
      </c>
      <c r="AJ15" s="76"/>
      <c r="AK15" s="76"/>
      <c r="AL15" s="76"/>
      <c r="AM15" s="76"/>
      <c r="AN15" s="77"/>
      <c r="AO15" s="73" t="s">
        <v>5</v>
      </c>
      <c r="AP15" s="76"/>
      <c r="AQ15" s="76"/>
      <c r="AR15" s="76"/>
      <c r="AS15" s="76"/>
      <c r="AT15" s="76"/>
      <c r="AU15" s="77"/>
    </row>
    <row r="16" spans="1:47" ht="58.5" customHeight="1" thickBot="1" x14ac:dyDescent="0.25">
      <c r="A16" s="103"/>
      <c r="B16" s="104"/>
      <c r="C16" s="106"/>
      <c r="D16" s="80"/>
      <c r="E16" s="41" t="s">
        <v>64</v>
      </c>
      <c r="F16" s="31" t="s">
        <v>140</v>
      </c>
      <c r="G16" s="31" t="s">
        <v>17</v>
      </c>
      <c r="H16" s="31" t="s">
        <v>63</v>
      </c>
      <c r="I16" s="31" t="s">
        <v>143</v>
      </c>
      <c r="J16" s="42" t="s">
        <v>65</v>
      </c>
      <c r="K16" s="40" t="s">
        <v>64</v>
      </c>
      <c r="L16" s="31" t="s">
        <v>140</v>
      </c>
      <c r="M16" s="31" t="s">
        <v>17</v>
      </c>
      <c r="N16" s="31" t="s">
        <v>63</v>
      </c>
      <c r="O16" s="31" t="s">
        <v>143</v>
      </c>
      <c r="P16" s="39" t="s">
        <v>65</v>
      </c>
      <c r="Q16" s="41" t="s">
        <v>64</v>
      </c>
      <c r="R16" s="31" t="s">
        <v>140</v>
      </c>
      <c r="S16" s="31" t="s">
        <v>17</v>
      </c>
      <c r="T16" s="31" t="s">
        <v>63</v>
      </c>
      <c r="U16" s="31" t="s">
        <v>143</v>
      </c>
      <c r="V16" s="42" t="s">
        <v>65</v>
      </c>
      <c r="W16" s="40" t="s">
        <v>64</v>
      </c>
      <c r="X16" s="31" t="s">
        <v>140</v>
      </c>
      <c r="Y16" s="31" t="s">
        <v>17</v>
      </c>
      <c r="Z16" s="31" t="s">
        <v>63</v>
      </c>
      <c r="AA16" s="31" t="s">
        <v>143</v>
      </c>
      <c r="AB16" s="39" t="s">
        <v>65</v>
      </c>
      <c r="AC16" s="41" t="s">
        <v>64</v>
      </c>
      <c r="AD16" s="31" t="s">
        <v>140</v>
      </c>
      <c r="AE16" s="31" t="s">
        <v>17</v>
      </c>
      <c r="AF16" s="31" t="s">
        <v>18</v>
      </c>
      <c r="AG16" s="31" t="s">
        <v>143</v>
      </c>
      <c r="AH16" s="42" t="s">
        <v>65</v>
      </c>
      <c r="AI16" s="41" t="s">
        <v>64</v>
      </c>
      <c r="AJ16" s="31" t="s">
        <v>140</v>
      </c>
      <c r="AK16" s="31" t="s">
        <v>17</v>
      </c>
      <c r="AL16" s="31" t="s">
        <v>18</v>
      </c>
      <c r="AM16" s="31" t="s">
        <v>143</v>
      </c>
      <c r="AN16" s="42" t="s">
        <v>65</v>
      </c>
      <c r="AO16" s="44">
        <v>1</v>
      </c>
      <c r="AP16" s="29">
        <v>2</v>
      </c>
      <c r="AQ16" s="29">
        <v>3</v>
      </c>
      <c r="AR16" s="29">
        <v>4</v>
      </c>
      <c r="AS16" s="29">
        <v>5</v>
      </c>
      <c r="AT16" s="29">
        <v>6</v>
      </c>
      <c r="AU16" s="30" t="s">
        <v>134</v>
      </c>
    </row>
    <row r="17" spans="1:47" ht="25.5" x14ac:dyDescent="0.2">
      <c r="A17" s="1" t="s">
        <v>41</v>
      </c>
      <c r="B17" s="11" t="s">
        <v>21</v>
      </c>
      <c r="C17" s="13">
        <f t="shared" ref="C17:C39" si="0">IF(D17&lt;&gt;1,"",SUM(J17,P17,V17,AB17,AH17,AN17))</f>
        <v>0.85714285714285732</v>
      </c>
      <c r="D17" s="13">
        <f t="shared" ref="D17:D39" si="1">IF(SUM(E17,K17,Q17,W17,AC17,AI17)=0,0,1)</f>
        <v>1</v>
      </c>
      <c r="E17" s="17">
        <v>1</v>
      </c>
      <c r="F17" s="17">
        <v>100</v>
      </c>
      <c r="G17" s="17">
        <v>1</v>
      </c>
      <c r="H17" s="13">
        <f t="shared" ref="H17:H39" si="2">IF(E17=1,(MIN(Вес5.1,Вес5.2,Вес5.3,Вес5.4,Вес5.5,Вес5.6))*((100/MIN(Вес5.1,Вес5.2,Вес5.3,Вес5.4,Вес5.5,Вес5.6))/AU17*Вес5.1/MIN(Вес5.1,Вес5.2,Вес5.3,Вес5.4,Вес5.5,Вес5.6)),"")</f>
        <v>42.857142857142861</v>
      </c>
      <c r="I17" s="13">
        <f t="shared" ref="I17:I39" si="3">IF(H17="","не применяется",IF(E17=0,"не применяется",H17*G17/100))</f>
        <v>0.4285714285714286</v>
      </c>
      <c r="J17" s="13">
        <f t="shared" ref="J17:J39" si="4">IF(ISNUMBER(I17),I17,"")</f>
        <v>0.4285714285714286</v>
      </c>
      <c r="K17" s="17">
        <v>0</v>
      </c>
      <c r="L17" s="17">
        <v>0</v>
      </c>
      <c r="M17" s="17">
        <v>0</v>
      </c>
      <c r="N17" s="13" t="str">
        <f t="shared" ref="N17:N39" si="5">IF(K17=1,(MIN(Вес5.1,Вес5.2,Вес5.3,Вес5.4,Вес5.5,Вес5.6))*((100/MIN(Вес5.1,Вес5.2,Вес5.3,Вес5.4,Вес5.5,Вес5.6))/AU17*Вес5.2/MIN(Вес5.1,Вес5.2,Вес5.3,Вес5.4,Вес5.5,Вес5.6)),"")</f>
        <v/>
      </c>
      <c r="O17" s="13" t="str">
        <f t="shared" ref="O17:O39" si="6">IF(N17="","не применяется",IF(K17=0,"не применяется",N17*M17/100))</f>
        <v>не применяется</v>
      </c>
      <c r="P17" s="13" t="str">
        <f t="shared" ref="P17:P39" si="7">IF(ISNUMBER(O17),O17,"")</f>
        <v/>
      </c>
      <c r="Q17" s="17">
        <v>1</v>
      </c>
      <c r="R17" s="17">
        <v>1</v>
      </c>
      <c r="S17" s="17">
        <v>1</v>
      </c>
      <c r="T17" s="13">
        <f t="shared" ref="T17:T39" si="8">IF(Q17=1,(MIN(Вес5.1,Вес5.2,Вес5.3,Вес5.4,Вес5.5,Вес5.6))*((100/MIN(Вес5.1,Вес5.2,Вес5.3,Вес5.4,Вес5.5,Вес5.6))/AU17*Вес5.3/MIN(Вес5.1,Вес5.2,Вес5.3,Вес5.4,Вес5.5,Вес5.6)),"")</f>
        <v>14.285714285714286</v>
      </c>
      <c r="U17" s="13">
        <f t="shared" ref="U17:U39" si="9">IF(T17="","не применяется",IF(Q17=0,"не применяется",T17*S17/100))</f>
        <v>0.14285714285714288</v>
      </c>
      <c r="V17" s="13">
        <f t="shared" ref="V17:V39" si="10">IF(ISNUMBER(U17),U17,"")</f>
        <v>0.14285714285714288</v>
      </c>
      <c r="W17" s="17">
        <v>1</v>
      </c>
      <c r="X17" s="17">
        <v>100</v>
      </c>
      <c r="Y17" s="17">
        <v>1</v>
      </c>
      <c r="Z17" s="13">
        <f t="shared" ref="Z17:Z39" si="11">IF(W17=1,(MIN(Вес5.1,Вес5.2,Вес5.3,Вес5.4,Вес5.5,Вес5.6))*((100/MIN(Вес5.1,Вес5.2,Вес5.3,Вес5.4,Вес5.5,Вес5.6))/AU17*Вес5.4/MIN(Вес5.1,Вес5.2,Вес5.3,Вес5.4,Вес5.5,Вес5.6)),"")</f>
        <v>14.285714285714286</v>
      </c>
      <c r="AA17" s="13">
        <f t="shared" ref="AA17:AA39" si="12">IF(Z17="","не применяется",IF(W17=0,"не применяется",Y17*Z17/100))</f>
        <v>0.14285714285714288</v>
      </c>
      <c r="AB17" s="13">
        <f t="shared" ref="AB17:AB39" si="13">IF(ISNUMBER(AA17),AA17,"")</f>
        <v>0.14285714285714288</v>
      </c>
      <c r="AC17" s="17">
        <v>1</v>
      </c>
      <c r="AD17" s="17">
        <v>1</v>
      </c>
      <c r="AE17" s="17">
        <v>1</v>
      </c>
      <c r="AF17" s="13">
        <f t="shared" ref="AF17:AF39" si="14">IF(AC17=1,(MIN(Вес5.1,Вес5.2,Вес5.3,Вес5.4,Вес5.5,Вес5.6))*((100/MIN(Вес5.1,Вес5.2,Вес5.3,Вес5.4,Вес5.5,Вес5.6))/AU17*Вес5.5/MIN(Вес5.1,Вес5.2,Вес5.3,Вес5.4,Вес5.5,Вес5.6)),"")</f>
        <v>14.285714285714286</v>
      </c>
      <c r="AG17" s="13">
        <f t="shared" ref="AG17:AG39" si="15">IF(AF17="","не применяется",IF(AC17=0,"не применяется",AF17*AE17/100))</f>
        <v>0.14285714285714288</v>
      </c>
      <c r="AH17" s="13">
        <f t="shared" ref="AH17:AH39" si="16">IF(ISNUMBER(AG17),AG17,"")</f>
        <v>0.14285714285714288</v>
      </c>
      <c r="AI17" s="17">
        <v>1</v>
      </c>
      <c r="AJ17" s="17">
        <v>0</v>
      </c>
      <c r="AK17" s="17">
        <v>0</v>
      </c>
      <c r="AL17" s="13">
        <f t="shared" ref="AL17:AL39" si="17">IF(AI17=1,(MIN(Вес5.1,Вес5.2,Вес5.3,Вес5.4,Вес5.5,Вес5.6))*((100/MIN(Вес5.1,Вес5.2,Вес5.3,Вес5.4,Вес5.5,Вес5.6))/AU17*Вес5.6/MIN(Вес5.1,Вес5.2,Вес5.3,Вес5.4,Вес5.5,Вес5.6)),"")</f>
        <v>14.285714285714286</v>
      </c>
      <c r="AM17" s="13">
        <f t="shared" ref="AM17:AM39" si="18">IF(AL17="","не применяется",IF(AI17=0,"не применяется",AL17*AK17/100))</f>
        <v>0</v>
      </c>
      <c r="AN17" s="13">
        <f t="shared" ref="AN17:AN39" si="19">IF(ISNUMBER(AM17),AM17,"")</f>
        <v>0</v>
      </c>
      <c r="AO17" s="13">
        <f t="shared" ref="AO17:AO39" si="20">IF(E17=1,Вес5.1/MIN(Вес5.1,Вес5.2,Вес5.3,Вес5.4,Вес5.5,Вес5.6),"")</f>
        <v>3</v>
      </c>
      <c r="AP17" s="13" t="str">
        <f t="shared" ref="AP17:AP39" si="21">IF(K17=1,Вес5.2/MIN(Вес5.1,Вес5.2,Вес5.3,Вес5.4,Вес5.5,Вес5.6),"")</f>
        <v/>
      </c>
      <c r="AQ17" s="13">
        <f t="shared" ref="AQ17:AQ39" si="22">IF(Q17=1,Вес5.3/MIN(Вес5.1,Вес5.2,Вес5.3,Вес5.4,Вес5.5,Вес5.6),"")</f>
        <v>1</v>
      </c>
      <c r="AR17" s="13">
        <f t="shared" ref="AR17:AR39" si="23">IF(W17=1,Вес5.4/MIN(Вес5.1,Вес5.2,Вес5.3,Вес5.4,Вес5.5,Вес5.6),"")</f>
        <v>1</v>
      </c>
      <c r="AS17" s="13">
        <f t="shared" ref="AS17:AS39" si="24">IF(AC17=1,Вес5.5/MIN(Вес5.1,Вес5.2,Вес5.3,Вес5.4,Вес5.5,Вес5.6),"")</f>
        <v>1</v>
      </c>
      <c r="AT17" s="13">
        <f t="shared" ref="AT17:AT39" si="25">IF(AI17=1,Вес5.6/MIN(Вес5.1,Вес5.2,Вес5.3,Вес5.4,Вес5.5,Вес5.6),"")</f>
        <v>1</v>
      </c>
      <c r="AU17" s="13">
        <f t="shared" ref="AU17:AU39" si="26">SUM(AO17:AT17)</f>
        <v>7</v>
      </c>
    </row>
    <row r="18" spans="1:47" ht="38.25" x14ac:dyDescent="0.2">
      <c r="A18" s="1" t="s">
        <v>42</v>
      </c>
      <c r="B18" s="11" t="s">
        <v>148</v>
      </c>
      <c r="C18" s="13">
        <f t="shared" si="0"/>
        <v>0.875</v>
      </c>
      <c r="D18" s="13">
        <f t="shared" si="1"/>
        <v>1</v>
      </c>
      <c r="E18" s="17">
        <v>1</v>
      </c>
      <c r="F18" s="17">
        <v>100</v>
      </c>
      <c r="G18" s="17">
        <v>1</v>
      </c>
      <c r="H18" s="13">
        <f t="shared" si="2"/>
        <v>37.5</v>
      </c>
      <c r="I18" s="13">
        <f t="shared" si="3"/>
        <v>0.375</v>
      </c>
      <c r="J18" s="13">
        <f t="shared" si="4"/>
        <v>0.375</v>
      </c>
      <c r="K18" s="17">
        <v>1</v>
      </c>
      <c r="L18" s="17">
        <v>1</v>
      </c>
      <c r="M18" s="17">
        <v>1</v>
      </c>
      <c r="N18" s="13">
        <f t="shared" si="5"/>
        <v>37.5</v>
      </c>
      <c r="O18" s="13">
        <f t="shared" si="6"/>
        <v>0.375</v>
      </c>
      <c r="P18" s="13">
        <f t="shared" si="7"/>
        <v>0.375</v>
      </c>
      <c r="Q18" s="17">
        <v>0</v>
      </c>
      <c r="R18" s="17">
        <v>0</v>
      </c>
      <c r="S18" s="17">
        <v>0</v>
      </c>
      <c r="T18" s="13" t="str">
        <f t="shared" si="8"/>
        <v/>
      </c>
      <c r="U18" s="13" t="str">
        <f t="shared" si="9"/>
        <v>не применяется</v>
      </c>
      <c r="V18" s="13" t="str">
        <f t="shared" si="10"/>
        <v/>
      </c>
      <c r="W18" s="17">
        <v>1</v>
      </c>
      <c r="X18" s="17">
        <v>100</v>
      </c>
      <c r="Y18" s="17">
        <v>1</v>
      </c>
      <c r="Z18" s="13">
        <f t="shared" si="11"/>
        <v>12.5</v>
      </c>
      <c r="AA18" s="13">
        <f t="shared" si="12"/>
        <v>0.125</v>
      </c>
      <c r="AB18" s="13">
        <f t="shared" si="13"/>
        <v>0.125</v>
      </c>
      <c r="AC18" s="17">
        <v>0</v>
      </c>
      <c r="AD18" s="17">
        <v>0</v>
      </c>
      <c r="AE18" s="17">
        <v>0</v>
      </c>
      <c r="AF18" s="13" t="str">
        <f t="shared" si="14"/>
        <v/>
      </c>
      <c r="AG18" s="13" t="str">
        <f t="shared" si="15"/>
        <v>не применяется</v>
      </c>
      <c r="AH18" s="13" t="str">
        <f t="shared" si="16"/>
        <v/>
      </c>
      <c r="AI18" s="17">
        <v>1</v>
      </c>
      <c r="AJ18" s="17">
        <v>0</v>
      </c>
      <c r="AK18" s="17">
        <v>0</v>
      </c>
      <c r="AL18" s="13">
        <f t="shared" si="17"/>
        <v>12.5</v>
      </c>
      <c r="AM18" s="13">
        <f t="shared" si="18"/>
        <v>0</v>
      </c>
      <c r="AN18" s="13">
        <f t="shared" si="19"/>
        <v>0</v>
      </c>
      <c r="AO18" s="13">
        <f t="shared" si="20"/>
        <v>3</v>
      </c>
      <c r="AP18" s="13">
        <f t="shared" si="21"/>
        <v>3</v>
      </c>
      <c r="AQ18" s="13" t="str">
        <f t="shared" si="22"/>
        <v/>
      </c>
      <c r="AR18" s="13">
        <f t="shared" si="23"/>
        <v>1</v>
      </c>
      <c r="AS18" s="13" t="str">
        <f t="shared" si="24"/>
        <v/>
      </c>
      <c r="AT18" s="13">
        <f t="shared" si="25"/>
        <v>1</v>
      </c>
      <c r="AU18" s="13">
        <f t="shared" si="26"/>
        <v>8</v>
      </c>
    </row>
    <row r="19" spans="1:47" ht="38.25" x14ac:dyDescent="0.2">
      <c r="A19" s="1" t="s">
        <v>43</v>
      </c>
      <c r="B19" s="11" t="s">
        <v>22</v>
      </c>
      <c r="C19" s="13">
        <f t="shared" si="0"/>
        <v>0.8</v>
      </c>
      <c r="D19" s="13">
        <f t="shared" si="1"/>
        <v>1</v>
      </c>
      <c r="E19" s="17">
        <v>1</v>
      </c>
      <c r="F19" s="17">
        <v>100</v>
      </c>
      <c r="G19" s="17">
        <v>1</v>
      </c>
      <c r="H19" s="13">
        <f t="shared" si="2"/>
        <v>60</v>
      </c>
      <c r="I19" s="13">
        <f t="shared" si="3"/>
        <v>0.6</v>
      </c>
      <c r="J19" s="13">
        <f t="shared" si="4"/>
        <v>0.6</v>
      </c>
      <c r="K19" s="17">
        <v>0</v>
      </c>
      <c r="L19" s="17">
        <v>0</v>
      </c>
      <c r="M19" s="17">
        <v>0</v>
      </c>
      <c r="N19" s="13" t="str">
        <f t="shared" si="5"/>
        <v/>
      </c>
      <c r="O19" s="13" t="str">
        <f t="shared" si="6"/>
        <v>не применяется</v>
      </c>
      <c r="P19" s="13" t="str">
        <f t="shared" si="7"/>
        <v/>
      </c>
      <c r="Q19" s="17">
        <v>0</v>
      </c>
      <c r="R19" s="17">
        <v>0</v>
      </c>
      <c r="S19" s="17">
        <v>0</v>
      </c>
      <c r="T19" s="13" t="str">
        <f t="shared" si="8"/>
        <v/>
      </c>
      <c r="U19" s="13" t="str">
        <f t="shared" si="9"/>
        <v>не применяется</v>
      </c>
      <c r="V19" s="13" t="str">
        <f t="shared" si="10"/>
        <v/>
      </c>
      <c r="W19" s="17">
        <v>1</v>
      </c>
      <c r="X19" s="17">
        <v>100</v>
      </c>
      <c r="Y19" s="17">
        <v>1</v>
      </c>
      <c r="Z19" s="13">
        <f t="shared" si="11"/>
        <v>20</v>
      </c>
      <c r="AA19" s="13">
        <f t="shared" si="12"/>
        <v>0.2</v>
      </c>
      <c r="AB19" s="13">
        <f t="shared" si="13"/>
        <v>0.2</v>
      </c>
      <c r="AC19" s="17">
        <v>0</v>
      </c>
      <c r="AD19" s="17">
        <v>0</v>
      </c>
      <c r="AE19" s="17">
        <v>0</v>
      </c>
      <c r="AF19" s="13" t="str">
        <f t="shared" si="14"/>
        <v/>
      </c>
      <c r="AG19" s="13" t="str">
        <f t="shared" si="15"/>
        <v>не применяется</v>
      </c>
      <c r="AH19" s="13" t="str">
        <f t="shared" si="16"/>
        <v/>
      </c>
      <c r="AI19" s="17">
        <v>1</v>
      </c>
      <c r="AJ19" s="17">
        <v>0</v>
      </c>
      <c r="AK19" s="17">
        <v>0</v>
      </c>
      <c r="AL19" s="13">
        <f t="shared" si="17"/>
        <v>20</v>
      </c>
      <c r="AM19" s="13">
        <f t="shared" si="18"/>
        <v>0</v>
      </c>
      <c r="AN19" s="13">
        <f t="shared" si="19"/>
        <v>0</v>
      </c>
      <c r="AO19" s="13">
        <f t="shared" si="20"/>
        <v>3</v>
      </c>
      <c r="AP19" s="13" t="str">
        <f t="shared" si="21"/>
        <v/>
      </c>
      <c r="AQ19" s="13" t="str">
        <f t="shared" si="22"/>
        <v/>
      </c>
      <c r="AR19" s="13">
        <f t="shared" si="23"/>
        <v>1</v>
      </c>
      <c r="AS19" s="13" t="str">
        <f t="shared" si="24"/>
        <v/>
      </c>
      <c r="AT19" s="13">
        <f t="shared" si="25"/>
        <v>1</v>
      </c>
      <c r="AU19" s="13">
        <f t="shared" si="26"/>
        <v>5</v>
      </c>
    </row>
    <row r="20" spans="1:47" ht="38.25" x14ac:dyDescent="0.2">
      <c r="A20" s="1" t="s">
        <v>44</v>
      </c>
      <c r="B20" s="11" t="s">
        <v>23</v>
      </c>
      <c r="C20" s="13">
        <f t="shared" si="0"/>
        <v>0.8</v>
      </c>
      <c r="D20" s="13">
        <f t="shared" si="1"/>
        <v>1</v>
      </c>
      <c r="E20" s="17">
        <v>1</v>
      </c>
      <c r="F20" s="17">
        <v>100</v>
      </c>
      <c r="G20" s="17">
        <v>1</v>
      </c>
      <c r="H20" s="13">
        <f t="shared" si="2"/>
        <v>60</v>
      </c>
      <c r="I20" s="13">
        <f t="shared" si="3"/>
        <v>0.6</v>
      </c>
      <c r="J20" s="13">
        <f t="shared" si="4"/>
        <v>0.6</v>
      </c>
      <c r="K20" s="17">
        <v>0</v>
      </c>
      <c r="L20" s="17">
        <v>0</v>
      </c>
      <c r="M20" s="17">
        <v>0</v>
      </c>
      <c r="N20" s="13" t="str">
        <f t="shared" si="5"/>
        <v/>
      </c>
      <c r="O20" s="13" t="str">
        <f t="shared" si="6"/>
        <v>не применяется</v>
      </c>
      <c r="P20" s="13" t="str">
        <f t="shared" si="7"/>
        <v/>
      </c>
      <c r="Q20" s="17">
        <v>0</v>
      </c>
      <c r="R20" s="17">
        <v>0</v>
      </c>
      <c r="S20" s="17">
        <v>0</v>
      </c>
      <c r="T20" s="13" t="str">
        <f t="shared" si="8"/>
        <v/>
      </c>
      <c r="U20" s="13" t="str">
        <f t="shared" si="9"/>
        <v>не применяется</v>
      </c>
      <c r="V20" s="13" t="str">
        <f t="shared" si="10"/>
        <v/>
      </c>
      <c r="W20" s="17">
        <v>1</v>
      </c>
      <c r="X20" s="17">
        <v>100</v>
      </c>
      <c r="Y20" s="17">
        <v>1</v>
      </c>
      <c r="Z20" s="13">
        <f t="shared" si="11"/>
        <v>20</v>
      </c>
      <c r="AA20" s="13">
        <f t="shared" si="12"/>
        <v>0.2</v>
      </c>
      <c r="AB20" s="13">
        <f t="shared" si="13"/>
        <v>0.2</v>
      </c>
      <c r="AC20" s="17">
        <v>0</v>
      </c>
      <c r="AD20" s="17">
        <v>0</v>
      </c>
      <c r="AE20" s="17">
        <v>0</v>
      </c>
      <c r="AF20" s="13" t="str">
        <f t="shared" si="14"/>
        <v/>
      </c>
      <c r="AG20" s="13" t="str">
        <f t="shared" si="15"/>
        <v>не применяется</v>
      </c>
      <c r="AH20" s="13" t="str">
        <f t="shared" si="16"/>
        <v/>
      </c>
      <c r="AI20" s="17">
        <v>1</v>
      </c>
      <c r="AJ20" s="17">
        <v>0</v>
      </c>
      <c r="AK20" s="17">
        <v>0</v>
      </c>
      <c r="AL20" s="13">
        <f t="shared" si="17"/>
        <v>20</v>
      </c>
      <c r="AM20" s="13">
        <f t="shared" si="18"/>
        <v>0</v>
      </c>
      <c r="AN20" s="13">
        <f t="shared" si="19"/>
        <v>0</v>
      </c>
      <c r="AO20" s="13">
        <f t="shared" si="20"/>
        <v>3</v>
      </c>
      <c r="AP20" s="13" t="str">
        <f t="shared" si="21"/>
        <v/>
      </c>
      <c r="AQ20" s="13" t="str">
        <f t="shared" si="22"/>
        <v/>
      </c>
      <c r="AR20" s="13">
        <f t="shared" si="23"/>
        <v>1</v>
      </c>
      <c r="AS20" s="13" t="str">
        <f t="shared" si="24"/>
        <v/>
      </c>
      <c r="AT20" s="13">
        <f t="shared" si="25"/>
        <v>1</v>
      </c>
      <c r="AU20" s="13">
        <f t="shared" si="26"/>
        <v>5</v>
      </c>
    </row>
    <row r="21" spans="1:47" ht="38.25" x14ac:dyDescent="0.2">
      <c r="A21" s="1" t="s">
        <v>45</v>
      </c>
      <c r="B21" s="11" t="s">
        <v>24</v>
      </c>
      <c r="C21" s="13">
        <f t="shared" si="0"/>
        <v>0.75</v>
      </c>
      <c r="D21" s="13">
        <f t="shared" si="1"/>
        <v>1</v>
      </c>
      <c r="E21" s="17">
        <v>1</v>
      </c>
      <c r="F21" s="17">
        <v>100</v>
      </c>
      <c r="G21" s="17">
        <v>1</v>
      </c>
      <c r="H21" s="13">
        <f t="shared" si="2"/>
        <v>37.5</v>
      </c>
      <c r="I21" s="13">
        <f t="shared" si="3"/>
        <v>0.375</v>
      </c>
      <c r="J21" s="13">
        <f t="shared" si="4"/>
        <v>0.375</v>
      </c>
      <c r="K21" s="17">
        <v>1</v>
      </c>
      <c r="L21" s="17">
        <v>1</v>
      </c>
      <c r="M21" s="17">
        <v>1</v>
      </c>
      <c r="N21" s="13">
        <f t="shared" si="5"/>
        <v>37.5</v>
      </c>
      <c r="O21" s="13">
        <f t="shared" si="6"/>
        <v>0.375</v>
      </c>
      <c r="P21" s="13">
        <f t="shared" si="7"/>
        <v>0.375</v>
      </c>
      <c r="Q21" s="17">
        <v>0</v>
      </c>
      <c r="R21" s="17">
        <v>0</v>
      </c>
      <c r="S21" s="17">
        <v>0</v>
      </c>
      <c r="T21" s="13" t="str">
        <f t="shared" si="8"/>
        <v/>
      </c>
      <c r="U21" s="13" t="str">
        <f t="shared" si="9"/>
        <v>не применяется</v>
      </c>
      <c r="V21" s="13" t="str">
        <f t="shared" si="10"/>
        <v/>
      </c>
      <c r="W21" s="17">
        <v>1</v>
      </c>
      <c r="X21" s="17">
        <v>0</v>
      </c>
      <c r="Y21" s="17">
        <v>0</v>
      </c>
      <c r="Z21" s="13">
        <f t="shared" si="11"/>
        <v>12.5</v>
      </c>
      <c r="AA21" s="13">
        <f t="shared" si="12"/>
        <v>0</v>
      </c>
      <c r="AB21" s="13">
        <f t="shared" si="13"/>
        <v>0</v>
      </c>
      <c r="AC21" s="17">
        <v>0</v>
      </c>
      <c r="AD21" s="17">
        <v>0</v>
      </c>
      <c r="AE21" s="17">
        <v>0</v>
      </c>
      <c r="AF21" s="13" t="str">
        <f t="shared" si="14"/>
        <v/>
      </c>
      <c r="AG21" s="13" t="str">
        <f t="shared" si="15"/>
        <v>не применяется</v>
      </c>
      <c r="AH21" s="13" t="str">
        <f t="shared" si="16"/>
        <v/>
      </c>
      <c r="AI21" s="17">
        <v>1</v>
      </c>
      <c r="AJ21" s="17">
        <v>0</v>
      </c>
      <c r="AK21" s="17">
        <v>0</v>
      </c>
      <c r="AL21" s="13">
        <f t="shared" si="17"/>
        <v>12.5</v>
      </c>
      <c r="AM21" s="13">
        <f t="shared" si="18"/>
        <v>0</v>
      </c>
      <c r="AN21" s="13">
        <f t="shared" si="19"/>
        <v>0</v>
      </c>
      <c r="AO21" s="13">
        <f t="shared" si="20"/>
        <v>3</v>
      </c>
      <c r="AP21" s="13">
        <f t="shared" si="21"/>
        <v>3</v>
      </c>
      <c r="AQ21" s="13" t="str">
        <f t="shared" si="22"/>
        <v/>
      </c>
      <c r="AR21" s="13">
        <f t="shared" si="23"/>
        <v>1</v>
      </c>
      <c r="AS21" s="13" t="str">
        <f t="shared" si="24"/>
        <v/>
      </c>
      <c r="AT21" s="13">
        <f t="shared" si="25"/>
        <v>1</v>
      </c>
      <c r="AU21" s="13">
        <f t="shared" si="26"/>
        <v>8</v>
      </c>
    </row>
    <row r="22" spans="1:47" ht="38.25" x14ac:dyDescent="0.2">
      <c r="A22" s="1" t="s">
        <v>46</v>
      </c>
      <c r="B22" s="11" t="s">
        <v>25</v>
      </c>
      <c r="C22" s="13">
        <f t="shared" si="0"/>
        <v>0.875</v>
      </c>
      <c r="D22" s="13">
        <f t="shared" si="1"/>
        <v>1</v>
      </c>
      <c r="E22" s="17">
        <v>1</v>
      </c>
      <c r="F22" s="17">
        <v>100</v>
      </c>
      <c r="G22" s="17">
        <v>1</v>
      </c>
      <c r="H22" s="13">
        <f t="shared" si="2"/>
        <v>37.5</v>
      </c>
      <c r="I22" s="13">
        <f t="shared" si="3"/>
        <v>0.375</v>
      </c>
      <c r="J22" s="13">
        <f t="shared" si="4"/>
        <v>0.375</v>
      </c>
      <c r="K22" s="17">
        <v>1</v>
      </c>
      <c r="L22" s="17">
        <v>1</v>
      </c>
      <c r="M22" s="17">
        <v>1</v>
      </c>
      <c r="N22" s="13">
        <f t="shared" si="5"/>
        <v>37.5</v>
      </c>
      <c r="O22" s="13">
        <f t="shared" si="6"/>
        <v>0.375</v>
      </c>
      <c r="P22" s="13">
        <f t="shared" si="7"/>
        <v>0.375</v>
      </c>
      <c r="Q22" s="17">
        <v>0</v>
      </c>
      <c r="R22" s="17">
        <v>0</v>
      </c>
      <c r="S22" s="17">
        <v>0</v>
      </c>
      <c r="T22" s="13" t="str">
        <f t="shared" si="8"/>
        <v/>
      </c>
      <c r="U22" s="13" t="str">
        <f t="shared" si="9"/>
        <v>не применяется</v>
      </c>
      <c r="V22" s="13" t="str">
        <f t="shared" si="10"/>
        <v/>
      </c>
      <c r="W22" s="17">
        <v>1</v>
      </c>
      <c r="X22" s="17">
        <v>100</v>
      </c>
      <c r="Y22" s="17">
        <v>1</v>
      </c>
      <c r="Z22" s="13">
        <f t="shared" si="11"/>
        <v>12.5</v>
      </c>
      <c r="AA22" s="13">
        <f t="shared" si="12"/>
        <v>0.125</v>
      </c>
      <c r="AB22" s="13">
        <f t="shared" si="13"/>
        <v>0.125</v>
      </c>
      <c r="AC22" s="17">
        <v>0</v>
      </c>
      <c r="AD22" s="17">
        <v>0</v>
      </c>
      <c r="AE22" s="17">
        <v>0</v>
      </c>
      <c r="AF22" s="13" t="str">
        <f t="shared" si="14"/>
        <v/>
      </c>
      <c r="AG22" s="13" t="str">
        <f t="shared" si="15"/>
        <v>не применяется</v>
      </c>
      <c r="AH22" s="13" t="str">
        <f t="shared" si="16"/>
        <v/>
      </c>
      <c r="AI22" s="17">
        <v>1</v>
      </c>
      <c r="AJ22" s="17">
        <v>0</v>
      </c>
      <c r="AK22" s="17">
        <v>0</v>
      </c>
      <c r="AL22" s="13">
        <f t="shared" si="17"/>
        <v>12.5</v>
      </c>
      <c r="AM22" s="13">
        <f t="shared" si="18"/>
        <v>0</v>
      </c>
      <c r="AN22" s="13">
        <f t="shared" si="19"/>
        <v>0</v>
      </c>
      <c r="AO22" s="13">
        <f t="shared" si="20"/>
        <v>3</v>
      </c>
      <c r="AP22" s="13">
        <f t="shared" si="21"/>
        <v>3</v>
      </c>
      <c r="AQ22" s="13" t="str">
        <f t="shared" si="22"/>
        <v/>
      </c>
      <c r="AR22" s="13">
        <f t="shared" si="23"/>
        <v>1</v>
      </c>
      <c r="AS22" s="13" t="str">
        <f t="shared" si="24"/>
        <v/>
      </c>
      <c r="AT22" s="13">
        <f t="shared" si="25"/>
        <v>1</v>
      </c>
      <c r="AU22" s="13">
        <f t="shared" si="26"/>
        <v>8</v>
      </c>
    </row>
    <row r="23" spans="1:47" ht="38.25" x14ac:dyDescent="0.2">
      <c r="A23" s="1" t="s">
        <v>47</v>
      </c>
      <c r="B23" s="11" t="s">
        <v>26</v>
      </c>
      <c r="C23" s="13">
        <f t="shared" si="0"/>
        <v>0.8</v>
      </c>
      <c r="D23" s="13">
        <f t="shared" si="1"/>
        <v>1</v>
      </c>
      <c r="E23" s="17">
        <v>1</v>
      </c>
      <c r="F23" s="17">
        <v>100</v>
      </c>
      <c r="G23" s="17">
        <v>1</v>
      </c>
      <c r="H23" s="13">
        <f t="shared" si="2"/>
        <v>60</v>
      </c>
      <c r="I23" s="13">
        <f t="shared" si="3"/>
        <v>0.6</v>
      </c>
      <c r="J23" s="13">
        <f t="shared" si="4"/>
        <v>0.6</v>
      </c>
      <c r="K23" s="17">
        <v>0</v>
      </c>
      <c r="L23" s="17">
        <v>0</v>
      </c>
      <c r="M23" s="17">
        <v>0</v>
      </c>
      <c r="N23" s="13" t="str">
        <f t="shared" si="5"/>
        <v/>
      </c>
      <c r="O23" s="13" t="str">
        <f t="shared" si="6"/>
        <v>не применяется</v>
      </c>
      <c r="P23" s="13" t="str">
        <f t="shared" si="7"/>
        <v/>
      </c>
      <c r="Q23" s="17">
        <v>0</v>
      </c>
      <c r="R23" s="17">
        <v>0</v>
      </c>
      <c r="S23" s="17">
        <v>0</v>
      </c>
      <c r="T23" s="13" t="str">
        <f t="shared" si="8"/>
        <v/>
      </c>
      <c r="U23" s="13" t="str">
        <f t="shared" si="9"/>
        <v>не применяется</v>
      </c>
      <c r="V23" s="13" t="str">
        <f t="shared" si="10"/>
        <v/>
      </c>
      <c r="W23" s="17">
        <v>1</v>
      </c>
      <c r="X23" s="17">
        <v>100</v>
      </c>
      <c r="Y23" s="17">
        <v>1</v>
      </c>
      <c r="Z23" s="13">
        <f t="shared" si="11"/>
        <v>20</v>
      </c>
      <c r="AA23" s="13">
        <f t="shared" si="12"/>
        <v>0.2</v>
      </c>
      <c r="AB23" s="13">
        <f t="shared" si="13"/>
        <v>0.2</v>
      </c>
      <c r="AC23" s="17">
        <v>0</v>
      </c>
      <c r="AD23" s="17">
        <v>0</v>
      </c>
      <c r="AE23" s="17">
        <v>0</v>
      </c>
      <c r="AF23" s="13" t="str">
        <f t="shared" si="14"/>
        <v/>
      </c>
      <c r="AG23" s="13" t="str">
        <f t="shared" si="15"/>
        <v>не применяется</v>
      </c>
      <c r="AH23" s="13" t="str">
        <f t="shared" si="16"/>
        <v/>
      </c>
      <c r="AI23" s="17">
        <v>1</v>
      </c>
      <c r="AJ23" s="17">
        <v>0</v>
      </c>
      <c r="AK23" s="17">
        <v>0</v>
      </c>
      <c r="AL23" s="13">
        <f t="shared" si="17"/>
        <v>20</v>
      </c>
      <c r="AM23" s="13">
        <f t="shared" si="18"/>
        <v>0</v>
      </c>
      <c r="AN23" s="13">
        <f t="shared" si="19"/>
        <v>0</v>
      </c>
      <c r="AO23" s="13">
        <f t="shared" si="20"/>
        <v>3</v>
      </c>
      <c r="AP23" s="13" t="str">
        <f t="shared" si="21"/>
        <v/>
      </c>
      <c r="AQ23" s="13" t="str">
        <f t="shared" si="22"/>
        <v/>
      </c>
      <c r="AR23" s="13">
        <f t="shared" si="23"/>
        <v>1</v>
      </c>
      <c r="AS23" s="13" t="str">
        <f t="shared" si="24"/>
        <v/>
      </c>
      <c r="AT23" s="13">
        <f t="shared" si="25"/>
        <v>1</v>
      </c>
      <c r="AU23" s="13">
        <f t="shared" si="26"/>
        <v>5</v>
      </c>
    </row>
    <row r="24" spans="1:47" ht="38.25" x14ac:dyDescent="0.2">
      <c r="A24" s="1" t="s">
        <v>48</v>
      </c>
      <c r="B24" s="11" t="s">
        <v>27</v>
      </c>
      <c r="C24" s="13">
        <f t="shared" si="0"/>
        <v>0.2</v>
      </c>
      <c r="D24" s="13">
        <f t="shared" si="1"/>
        <v>1</v>
      </c>
      <c r="E24" s="17">
        <v>1</v>
      </c>
      <c r="F24" s="17">
        <v>0</v>
      </c>
      <c r="G24" s="17">
        <v>0</v>
      </c>
      <c r="H24" s="13">
        <f t="shared" si="2"/>
        <v>60</v>
      </c>
      <c r="I24" s="13">
        <f t="shared" si="3"/>
        <v>0</v>
      </c>
      <c r="J24" s="13">
        <f t="shared" si="4"/>
        <v>0</v>
      </c>
      <c r="K24" s="17">
        <v>0</v>
      </c>
      <c r="L24" s="17">
        <v>0</v>
      </c>
      <c r="M24" s="17">
        <v>0</v>
      </c>
      <c r="N24" s="13" t="str">
        <f t="shared" si="5"/>
        <v/>
      </c>
      <c r="O24" s="13" t="str">
        <f t="shared" si="6"/>
        <v>не применяется</v>
      </c>
      <c r="P24" s="13" t="str">
        <f t="shared" si="7"/>
        <v/>
      </c>
      <c r="Q24" s="17">
        <v>0</v>
      </c>
      <c r="R24" s="17">
        <v>0</v>
      </c>
      <c r="S24" s="17">
        <v>0</v>
      </c>
      <c r="T24" s="13" t="str">
        <f t="shared" si="8"/>
        <v/>
      </c>
      <c r="U24" s="13" t="str">
        <f t="shared" si="9"/>
        <v>не применяется</v>
      </c>
      <c r="V24" s="13" t="str">
        <f t="shared" si="10"/>
        <v/>
      </c>
      <c r="W24" s="17">
        <v>1</v>
      </c>
      <c r="X24" s="17">
        <v>100</v>
      </c>
      <c r="Y24" s="17">
        <v>1</v>
      </c>
      <c r="Z24" s="13">
        <f t="shared" si="11"/>
        <v>20</v>
      </c>
      <c r="AA24" s="13">
        <f t="shared" si="12"/>
        <v>0.2</v>
      </c>
      <c r="AB24" s="13">
        <f t="shared" si="13"/>
        <v>0.2</v>
      </c>
      <c r="AC24" s="17">
        <v>0</v>
      </c>
      <c r="AD24" s="17">
        <v>0</v>
      </c>
      <c r="AE24" s="17">
        <v>0</v>
      </c>
      <c r="AF24" s="13" t="str">
        <f t="shared" si="14"/>
        <v/>
      </c>
      <c r="AG24" s="13" t="str">
        <f t="shared" si="15"/>
        <v>не применяется</v>
      </c>
      <c r="AH24" s="13" t="str">
        <f t="shared" si="16"/>
        <v/>
      </c>
      <c r="AI24" s="17">
        <v>1</v>
      </c>
      <c r="AJ24" s="17">
        <v>0</v>
      </c>
      <c r="AK24" s="17">
        <v>0</v>
      </c>
      <c r="AL24" s="13">
        <f t="shared" si="17"/>
        <v>20</v>
      </c>
      <c r="AM24" s="13">
        <f t="shared" si="18"/>
        <v>0</v>
      </c>
      <c r="AN24" s="13">
        <f t="shared" si="19"/>
        <v>0</v>
      </c>
      <c r="AO24" s="13">
        <f t="shared" si="20"/>
        <v>3</v>
      </c>
      <c r="AP24" s="13" t="str">
        <f t="shared" si="21"/>
        <v/>
      </c>
      <c r="AQ24" s="13" t="str">
        <f t="shared" si="22"/>
        <v/>
      </c>
      <c r="AR24" s="13">
        <f t="shared" si="23"/>
        <v>1</v>
      </c>
      <c r="AS24" s="13" t="str">
        <f t="shared" si="24"/>
        <v/>
      </c>
      <c r="AT24" s="13">
        <f t="shared" si="25"/>
        <v>1</v>
      </c>
      <c r="AU24" s="13">
        <f t="shared" si="26"/>
        <v>5</v>
      </c>
    </row>
    <row r="25" spans="1:47" ht="38.25" x14ac:dyDescent="0.2">
      <c r="A25" s="1" t="s">
        <v>49</v>
      </c>
      <c r="B25" s="11" t="s">
        <v>28</v>
      </c>
      <c r="C25" s="13">
        <f t="shared" si="0"/>
        <v>0.2</v>
      </c>
      <c r="D25" s="13">
        <f t="shared" si="1"/>
        <v>1</v>
      </c>
      <c r="E25" s="17">
        <v>1</v>
      </c>
      <c r="F25" s="17">
        <v>0</v>
      </c>
      <c r="G25" s="17">
        <v>0</v>
      </c>
      <c r="H25" s="13">
        <f t="shared" si="2"/>
        <v>60</v>
      </c>
      <c r="I25" s="13">
        <f t="shared" si="3"/>
        <v>0</v>
      </c>
      <c r="J25" s="13">
        <f t="shared" si="4"/>
        <v>0</v>
      </c>
      <c r="K25" s="17">
        <v>0</v>
      </c>
      <c r="L25" s="17">
        <v>0</v>
      </c>
      <c r="M25" s="17">
        <v>0</v>
      </c>
      <c r="N25" s="13" t="str">
        <f t="shared" si="5"/>
        <v/>
      </c>
      <c r="O25" s="13" t="str">
        <f t="shared" si="6"/>
        <v>не применяется</v>
      </c>
      <c r="P25" s="13" t="str">
        <f t="shared" si="7"/>
        <v/>
      </c>
      <c r="Q25" s="17">
        <v>0</v>
      </c>
      <c r="R25" s="17">
        <v>0</v>
      </c>
      <c r="S25" s="17">
        <v>0</v>
      </c>
      <c r="T25" s="13" t="str">
        <f t="shared" si="8"/>
        <v/>
      </c>
      <c r="U25" s="13" t="str">
        <f t="shared" si="9"/>
        <v>не применяется</v>
      </c>
      <c r="V25" s="13" t="str">
        <f t="shared" si="10"/>
        <v/>
      </c>
      <c r="W25" s="17">
        <v>1</v>
      </c>
      <c r="X25" s="17">
        <v>100</v>
      </c>
      <c r="Y25" s="17">
        <v>1</v>
      </c>
      <c r="Z25" s="13">
        <f t="shared" si="11"/>
        <v>20</v>
      </c>
      <c r="AA25" s="13">
        <f t="shared" si="12"/>
        <v>0.2</v>
      </c>
      <c r="AB25" s="13">
        <f t="shared" si="13"/>
        <v>0.2</v>
      </c>
      <c r="AC25" s="17">
        <v>0</v>
      </c>
      <c r="AD25" s="17">
        <v>0</v>
      </c>
      <c r="AE25" s="17">
        <v>0</v>
      </c>
      <c r="AF25" s="13" t="str">
        <f t="shared" si="14"/>
        <v/>
      </c>
      <c r="AG25" s="13" t="str">
        <f t="shared" si="15"/>
        <v>не применяется</v>
      </c>
      <c r="AH25" s="13" t="str">
        <f t="shared" si="16"/>
        <v/>
      </c>
      <c r="AI25" s="17">
        <v>1</v>
      </c>
      <c r="AJ25" s="17">
        <v>0</v>
      </c>
      <c r="AK25" s="17">
        <v>0</v>
      </c>
      <c r="AL25" s="13">
        <f t="shared" si="17"/>
        <v>20</v>
      </c>
      <c r="AM25" s="13">
        <f t="shared" si="18"/>
        <v>0</v>
      </c>
      <c r="AN25" s="13">
        <f t="shared" si="19"/>
        <v>0</v>
      </c>
      <c r="AO25" s="13">
        <f t="shared" si="20"/>
        <v>3</v>
      </c>
      <c r="AP25" s="13" t="str">
        <f t="shared" si="21"/>
        <v/>
      </c>
      <c r="AQ25" s="13" t="str">
        <f t="shared" si="22"/>
        <v/>
      </c>
      <c r="AR25" s="13">
        <f t="shared" si="23"/>
        <v>1</v>
      </c>
      <c r="AS25" s="13" t="str">
        <f t="shared" si="24"/>
        <v/>
      </c>
      <c r="AT25" s="13">
        <f t="shared" si="25"/>
        <v>1</v>
      </c>
      <c r="AU25" s="13">
        <f t="shared" si="26"/>
        <v>5</v>
      </c>
    </row>
    <row r="26" spans="1:47" ht="38.25" x14ac:dyDescent="0.2">
      <c r="A26" s="1" t="s">
        <v>150</v>
      </c>
      <c r="B26" s="11" t="s">
        <v>146</v>
      </c>
      <c r="C26" s="13">
        <f t="shared" si="0"/>
        <v>0.875</v>
      </c>
      <c r="D26" s="13">
        <f t="shared" si="1"/>
        <v>1</v>
      </c>
      <c r="E26" s="17">
        <v>1</v>
      </c>
      <c r="F26" s="17">
        <v>100</v>
      </c>
      <c r="G26" s="17">
        <v>1</v>
      </c>
      <c r="H26" s="13">
        <f t="shared" si="2"/>
        <v>37.5</v>
      </c>
      <c r="I26" s="13">
        <f t="shared" si="3"/>
        <v>0.375</v>
      </c>
      <c r="J26" s="13">
        <f t="shared" si="4"/>
        <v>0.375</v>
      </c>
      <c r="K26" s="17">
        <v>1</v>
      </c>
      <c r="L26" s="17">
        <v>1</v>
      </c>
      <c r="M26" s="17">
        <v>1</v>
      </c>
      <c r="N26" s="13">
        <f t="shared" si="5"/>
        <v>37.5</v>
      </c>
      <c r="O26" s="13">
        <f t="shared" si="6"/>
        <v>0.375</v>
      </c>
      <c r="P26" s="13">
        <f t="shared" si="7"/>
        <v>0.375</v>
      </c>
      <c r="Q26" s="17">
        <v>0</v>
      </c>
      <c r="R26" s="17">
        <v>0</v>
      </c>
      <c r="S26" s="17">
        <v>0</v>
      </c>
      <c r="T26" s="13" t="str">
        <f t="shared" si="8"/>
        <v/>
      </c>
      <c r="U26" s="13" t="str">
        <f t="shared" si="9"/>
        <v>не применяется</v>
      </c>
      <c r="V26" s="13" t="str">
        <f t="shared" si="10"/>
        <v/>
      </c>
      <c r="W26" s="17">
        <v>1</v>
      </c>
      <c r="X26" s="17">
        <v>56.25</v>
      </c>
      <c r="Y26" s="17">
        <v>1</v>
      </c>
      <c r="Z26" s="13">
        <f t="shared" si="11"/>
        <v>12.5</v>
      </c>
      <c r="AA26" s="13">
        <f t="shared" si="12"/>
        <v>0.125</v>
      </c>
      <c r="AB26" s="13">
        <f t="shared" si="13"/>
        <v>0.125</v>
      </c>
      <c r="AC26" s="17">
        <v>0</v>
      </c>
      <c r="AD26" s="17">
        <v>0</v>
      </c>
      <c r="AE26" s="17">
        <v>0</v>
      </c>
      <c r="AF26" s="13" t="str">
        <f t="shared" si="14"/>
        <v/>
      </c>
      <c r="AG26" s="13" t="str">
        <f t="shared" si="15"/>
        <v>не применяется</v>
      </c>
      <c r="AH26" s="13" t="str">
        <f t="shared" si="16"/>
        <v/>
      </c>
      <c r="AI26" s="17">
        <v>1</v>
      </c>
      <c r="AJ26" s="17">
        <v>0</v>
      </c>
      <c r="AK26" s="17">
        <v>0</v>
      </c>
      <c r="AL26" s="13">
        <f t="shared" si="17"/>
        <v>12.5</v>
      </c>
      <c r="AM26" s="13">
        <f t="shared" si="18"/>
        <v>0</v>
      </c>
      <c r="AN26" s="13">
        <f t="shared" si="19"/>
        <v>0</v>
      </c>
      <c r="AO26" s="13">
        <f t="shared" si="20"/>
        <v>3</v>
      </c>
      <c r="AP26" s="13">
        <f t="shared" si="21"/>
        <v>3</v>
      </c>
      <c r="AQ26" s="13" t="str">
        <f t="shared" si="22"/>
        <v/>
      </c>
      <c r="AR26" s="13">
        <f t="shared" si="23"/>
        <v>1</v>
      </c>
      <c r="AS26" s="13" t="str">
        <f t="shared" si="24"/>
        <v/>
      </c>
      <c r="AT26" s="13">
        <f t="shared" si="25"/>
        <v>1</v>
      </c>
      <c r="AU26" s="13">
        <f t="shared" si="26"/>
        <v>8</v>
      </c>
    </row>
    <row r="27" spans="1:47" ht="38.25" x14ac:dyDescent="0.2">
      <c r="A27" s="1" t="s">
        <v>50</v>
      </c>
      <c r="B27" s="11" t="s">
        <v>29</v>
      </c>
      <c r="C27" s="13">
        <f t="shared" si="0"/>
        <v>0.375</v>
      </c>
      <c r="D27" s="13">
        <f t="shared" si="1"/>
        <v>1</v>
      </c>
      <c r="E27" s="17">
        <v>1</v>
      </c>
      <c r="F27" s="17">
        <v>0</v>
      </c>
      <c r="G27" s="17">
        <v>0</v>
      </c>
      <c r="H27" s="13">
        <f t="shared" si="2"/>
        <v>37.5</v>
      </c>
      <c r="I27" s="13">
        <f t="shared" si="3"/>
        <v>0</v>
      </c>
      <c r="J27" s="13">
        <f t="shared" si="4"/>
        <v>0</v>
      </c>
      <c r="K27" s="17">
        <v>1</v>
      </c>
      <c r="L27" s="17">
        <v>1</v>
      </c>
      <c r="M27" s="17">
        <v>1</v>
      </c>
      <c r="N27" s="13">
        <f t="shared" si="5"/>
        <v>37.5</v>
      </c>
      <c r="O27" s="13">
        <f t="shared" si="6"/>
        <v>0.375</v>
      </c>
      <c r="P27" s="13">
        <f t="shared" si="7"/>
        <v>0.375</v>
      </c>
      <c r="Q27" s="17">
        <v>0</v>
      </c>
      <c r="R27" s="17">
        <v>0</v>
      </c>
      <c r="S27" s="17">
        <v>0</v>
      </c>
      <c r="T27" s="13" t="str">
        <f t="shared" si="8"/>
        <v/>
      </c>
      <c r="U27" s="13" t="str">
        <f t="shared" si="9"/>
        <v>не применяется</v>
      </c>
      <c r="V27" s="13" t="str">
        <f t="shared" si="10"/>
        <v/>
      </c>
      <c r="W27" s="17">
        <v>1</v>
      </c>
      <c r="X27" s="17">
        <v>0</v>
      </c>
      <c r="Y27" s="17">
        <v>0</v>
      </c>
      <c r="Z27" s="13">
        <f t="shared" si="11"/>
        <v>12.5</v>
      </c>
      <c r="AA27" s="13">
        <f t="shared" si="12"/>
        <v>0</v>
      </c>
      <c r="AB27" s="13">
        <f t="shared" si="13"/>
        <v>0</v>
      </c>
      <c r="AC27" s="17">
        <v>0</v>
      </c>
      <c r="AD27" s="17">
        <v>0</v>
      </c>
      <c r="AE27" s="17">
        <v>0</v>
      </c>
      <c r="AF27" s="13" t="str">
        <f t="shared" si="14"/>
        <v/>
      </c>
      <c r="AG27" s="13" t="str">
        <f t="shared" si="15"/>
        <v>не применяется</v>
      </c>
      <c r="AH27" s="13" t="str">
        <f t="shared" si="16"/>
        <v/>
      </c>
      <c r="AI27" s="17">
        <v>1</v>
      </c>
      <c r="AJ27" s="17">
        <v>0</v>
      </c>
      <c r="AK27" s="17">
        <v>0</v>
      </c>
      <c r="AL27" s="13">
        <f t="shared" si="17"/>
        <v>12.5</v>
      </c>
      <c r="AM27" s="13">
        <f t="shared" si="18"/>
        <v>0</v>
      </c>
      <c r="AN27" s="13">
        <f t="shared" si="19"/>
        <v>0</v>
      </c>
      <c r="AO27" s="13">
        <f t="shared" si="20"/>
        <v>3</v>
      </c>
      <c r="AP27" s="13">
        <f t="shared" si="21"/>
        <v>3</v>
      </c>
      <c r="AQ27" s="13" t="str">
        <f t="shared" si="22"/>
        <v/>
      </c>
      <c r="AR27" s="13">
        <f t="shared" si="23"/>
        <v>1</v>
      </c>
      <c r="AS27" s="13" t="str">
        <f t="shared" si="24"/>
        <v/>
      </c>
      <c r="AT27" s="13">
        <f t="shared" si="25"/>
        <v>1</v>
      </c>
      <c r="AU27" s="13">
        <f t="shared" si="26"/>
        <v>8</v>
      </c>
    </row>
    <row r="28" spans="1:47" ht="38.25" x14ac:dyDescent="0.2">
      <c r="A28" s="1" t="s">
        <v>51</v>
      </c>
      <c r="B28" s="11" t="s">
        <v>30</v>
      </c>
      <c r="C28" s="13">
        <f t="shared" si="0"/>
        <v>0.875</v>
      </c>
      <c r="D28" s="13">
        <f t="shared" si="1"/>
        <v>1</v>
      </c>
      <c r="E28" s="17">
        <v>1</v>
      </c>
      <c r="F28" s="17">
        <v>100</v>
      </c>
      <c r="G28" s="17">
        <v>1</v>
      </c>
      <c r="H28" s="13">
        <f t="shared" si="2"/>
        <v>37.5</v>
      </c>
      <c r="I28" s="13">
        <f t="shared" si="3"/>
        <v>0.375</v>
      </c>
      <c r="J28" s="13">
        <f t="shared" si="4"/>
        <v>0.375</v>
      </c>
      <c r="K28" s="17">
        <v>1</v>
      </c>
      <c r="L28" s="17">
        <v>1</v>
      </c>
      <c r="M28" s="17">
        <v>1</v>
      </c>
      <c r="N28" s="13">
        <f t="shared" si="5"/>
        <v>37.5</v>
      </c>
      <c r="O28" s="13">
        <f t="shared" si="6"/>
        <v>0.375</v>
      </c>
      <c r="P28" s="13">
        <f t="shared" si="7"/>
        <v>0.375</v>
      </c>
      <c r="Q28" s="17">
        <v>0</v>
      </c>
      <c r="R28" s="17">
        <v>0</v>
      </c>
      <c r="S28" s="17">
        <v>0</v>
      </c>
      <c r="T28" s="13" t="str">
        <f t="shared" si="8"/>
        <v/>
      </c>
      <c r="U28" s="13" t="str">
        <f t="shared" si="9"/>
        <v>не применяется</v>
      </c>
      <c r="V28" s="13" t="str">
        <f t="shared" si="10"/>
        <v/>
      </c>
      <c r="W28" s="17">
        <v>1</v>
      </c>
      <c r="X28" s="17">
        <v>100</v>
      </c>
      <c r="Y28" s="17">
        <v>1</v>
      </c>
      <c r="Z28" s="13">
        <f t="shared" si="11"/>
        <v>12.5</v>
      </c>
      <c r="AA28" s="13">
        <f t="shared" si="12"/>
        <v>0.125</v>
      </c>
      <c r="AB28" s="13">
        <f t="shared" si="13"/>
        <v>0.125</v>
      </c>
      <c r="AC28" s="17">
        <v>0</v>
      </c>
      <c r="AD28" s="17">
        <v>0</v>
      </c>
      <c r="AE28" s="17">
        <v>0</v>
      </c>
      <c r="AF28" s="13" t="str">
        <f t="shared" si="14"/>
        <v/>
      </c>
      <c r="AG28" s="13" t="str">
        <f t="shared" si="15"/>
        <v>не применяется</v>
      </c>
      <c r="AH28" s="13" t="str">
        <f t="shared" si="16"/>
        <v/>
      </c>
      <c r="AI28" s="17">
        <v>1</v>
      </c>
      <c r="AJ28" s="17">
        <v>0</v>
      </c>
      <c r="AK28" s="17">
        <v>0</v>
      </c>
      <c r="AL28" s="13">
        <f t="shared" si="17"/>
        <v>12.5</v>
      </c>
      <c r="AM28" s="13">
        <f t="shared" si="18"/>
        <v>0</v>
      </c>
      <c r="AN28" s="13">
        <f t="shared" si="19"/>
        <v>0</v>
      </c>
      <c r="AO28" s="13">
        <f t="shared" si="20"/>
        <v>3</v>
      </c>
      <c r="AP28" s="13">
        <f t="shared" si="21"/>
        <v>3</v>
      </c>
      <c r="AQ28" s="13" t="str">
        <f t="shared" si="22"/>
        <v/>
      </c>
      <c r="AR28" s="13">
        <f t="shared" si="23"/>
        <v>1</v>
      </c>
      <c r="AS28" s="13" t="str">
        <f t="shared" si="24"/>
        <v/>
      </c>
      <c r="AT28" s="13">
        <f t="shared" si="25"/>
        <v>1</v>
      </c>
      <c r="AU28" s="13">
        <f t="shared" si="26"/>
        <v>8</v>
      </c>
    </row>
    <row r="29" spans="1:47" ht="38.25" x14ac:dyDescent="0.2">
      <c r="A29" s="1" t="s">
        <v>52</v>
      </c>
      <c r="B29" s="11" t="s">
        <v>31</v>
      </c>
      <c r="C29" s="13">
        <f t="shared" si="0"/>
        <v>0.75</v>
      </c>
      <c r="D29" s="13">
        <f t="shared" si="1"/>
        <v>1</v>
      </c>
      <c r="E29" s="17">
        <v>1</v>
      </c>
      <c r="F29" s="17">
        <v>100</v>
      </c>
      <c r="G29" s="17">
        <v>1</v>
      </c>
      <c r="H29" s="13">
        <f t="shared" si="2"/>
        <v>37.5</v>
      </c>
      <c r="I29" s="13">
        <f t="shared" si="3"/>
        <v>0.375</v>
      </c>
      <c r="J29" s="13">
        <f t="shared" si="4"/>
        <v>0.375</v>
      </c>
      <c r="K29" s="17">
        <v>1</v>
      </c>
      <c r="L29" s="17">
        <v>1</v>
      </c>
      <c r="M29" s="17">
        <v>1</v>
      </c>
      <c r="N29" s="13">
        <f t="shared" si="5"/>
        <v>37.5</v>
      </c>
      <c r="O29" s="13">
        <f t="shared" si="6"/>
        <v>0.375</v>
      </c>
      <c r="P29" s="13">
        <f t="shared" si="7"/>
        <v>0.375</v>
      </c>
      <c r="Q29" s="17">
        <v>0</v>
      </c>
      <c r="R29" s="17">
        <v>0</v>
      </c>
      <c r="S29" s="17">
        <v>0</v>
      </c>
      <c r="T29" s="13" t="str">
        <f t="shared" si="8"/>
        <v/>
      </c>
      <c r="U29" s="13" t="str">
        <f t="shared" si="9"/>
        <v>не применяется</v>
      </c>
      <c r="V29" s="13" t="str">
        <f t="shared" si="10"/>
        <v/>
      </c>
      <c r="W29" s="17">
        <v>1</v>
      </c>
      <c r="X29" s="17">
        <v>-185.4478</v>
      </c>
      <c r="Y29" s="17">
        <v>0</v>
      </c>
      <c r="Z29" s="13">
        <f t="shared" si="11"/>
        <v>12.5</v>
      </c>
      <c r="AA29" s="13">
        <f t="shared" si="12"/>
        <v>0</v>
      </c>
      <c r="AB29" s="13">
        <f t="shared" si="13"/>
        <v>0</v>
      </c>
      <c r="AC29" s="17">
        <v>0</v>
      </c>
      <c r="AD29" s="17">
        <v>0</v>
      </c>
      <c r="AE29" s="17">
        <v>0</v>
      </c>
      <c r="AF29" s="13" t="str">
        <f t="shared" si="14"/>
        <v/>
      </c>
      <c r="AG29" s="13" t="str">
        <f t="shared" si="15"/>
        <v>не применяется</v>
      </c>
      <c r="AH29" s="13" t="str">
        <f t="shared" si="16"/>
        <v/>
      </c>
      <c r="AI29" s="17">
        <v>1</v>
      </c>
      <c r="AJ29" s="17">
        <v>0</v>
      </c>
      <c r="AK29" s="17">
        <v>0</v>
      </c>
      <c r="AL29" s="13">
        <f t="shared" si="17"/>
        <v>12.5</v>
      </c>
      <c r="AM29" s="13">
        <f t="shared" si="18"/>
        <v>0</v>
      </c>
      <c r="AN29" s="13">
        <f t="shared" si="19"/>
        <v>0</v>
      </c>
      <c r="AO29" s="13">
        <f t="shared" si="20"/>
        <v>3</v>
      </c>
      <c r="AP29" s="13">
        <f t="shared" si="21"/>
        <v>3</v>
      </c>
      <c r="AQ29" s="13" t="str">
        <f t="shared" si="22"/>
        <v/>
      </c>
      <c r="AR29" s="13">
        <f t="shared" si="23"/>
        <v>1</v>
      </c>
      <c r="AS29" s="13" t="str">
        <f t="shared" si="24"/>
        <v/>
      </c>
      <c r="AT29" s="13">
        <f t="shared" si="25"/>
        <v>1</v>
      </c>
      <c r="AU29" s="13">
        <f t="shared" si="26"/>
        <v>8</v>
      </c>
    </row>
    <row r="30" spans="1:47" ht="38.25" x14ac:dyDescent="0.2">
      <c r="A30" s="1" t="s">
        <v>53</v>
      </c>
      <c r="B30" s="11" t="s">
        <v>32</v>
      </c>
      <c r="C30" s="13">
        <f t="shared" si="0"/>
        <v>0.6</v>
      </c>
      <c r="D30" s="13">
        <f t="shared" si="1"/>
        <v>1</v>
      </c>
      <c r="E30" s="17">
        <v>1</v>
      </c>
      <c r="F30" s="17">
        <v>100</v>
      </c>
      <c r="G30" s="17">
        <v>1</v>
      </c>
      <c r="H30" s="13">
        <f t="shared" si="2"/>
        <v>60</v>
      </c>
      <c r="I30" s="13">
        <f t="shared" si="3"/>
        <v>0.6</v>
      </c>
      <c r="J30" s="13">
        <f t="shared" si="4"/>
        <v>0.6</v>
      </c>
      <c r="K30" s="17">
        <v>0</v>
      </c>
      <c r="L30" s="17">
        <v>0</v>
      </c>
      <c r="M30" s="17">
        <v>0</v>
      </c>
      <c r="N30" s="13" t="str">
        <f t="shared" si="5"/>
        <v/>
      </c>
      <c r="O30" s="13" t="str">
        <f t="shared" si="6"/>
        <v>не применяется</v>
      </c>
      <c r="P30" s="13" t="str">
        <f t="shared" si="7"/>
        <v/>
      </c>
      <c r="Q30" s="17">
        <v>0</v>
      </c>
      <c r="R30" s="17">
        <v>0</v>
      </c>
      <c r="S30" s="17">
        <v>0</v>
      </c>
      <c r="T30" s="13" t="str">
        <f t="shared" si="8"/>
        <v/>
      </c>
      <c r="U30" s="13" t="str">
        <f t="shared" si="9"/>
        <v>не применяется</v>
      </c>
      <c r="V30" s="13" t="str">
        <f t="shared" si="10"/>
        <v/>
      </c>
      <c r="W30" s="17">
        <v>1</v>
      </c>
      <c r="X30" s="17">
        <v>0</v>
      </c>
      <c r="Y30" s="17">
        <v>0</v>
      </c>
      <c r="Z30" s="13">
        <f t="shared" si="11"/>
        <v>20</v>
      </c>
      <c r="AA30" s="13">
        <f t="shared" si="12"/>
        <v>0</v>
      </c>
      <c r="AB30" s="13">
        <f t="shared" si="13"/>
        <v>0</v>
      </c>
      <c r="AC30" s="17">
        <v>0</v>
      </c>
      <c r="AD30" s="17">
        <v>0</v>
      </c>
      <c r="AE30" s="17">
        <v>0</v>
      </c>
      <c r="AF30" s="13" t="str">
        <f t="shared" si="14"/>
        <v/>
      </c>
      <c r="AG30" s="13" t="str">
        <f t="shared" si="15"/>
        <v>не применяется</v>
      </c>
      <c r="AH30" s="13" t="str">
        <f t="shared" si="16"/>
        <v/>
      </c>
      <c r="AI30" s="17">
        <v>1</v>
      </c>
      <c r="AJ30" s="17">
        <v>0</v>
      </c>
      <c r="AK30" s="17">
        <v>0</v>
      </c>
      <c r="AL30" s="13">
        <f t="shared" si="17"/>
        <v>20</v>
      </c>
      <c r="AM30" s="13">
        <f t="shared" si="18"/>
        <v>0</v>
      </c>
      <c r="AN30" s="13">
        <f t="shared" si="19"/>
        <v>0</v>
      </c>
      <c r="AO30" s="13">
        <f t="shared" si="20"/>
        <v>3</v>
      </c>
      <c r="AP30" s="13" t="str">
        <f t="shared" si="21"/>
        <v/>
      </c>
      <c r="AQ30" s="13" t="str">
        <f t="shared" si="22"/>
        <v/>
      </c>
      <c r="AR30" s="13">
        <f t="shared" si="23"/>
        <v>1</v>
      </c>
      <c r="AS30" s="13" t="str">
        <f t="shared" si="24"/>
        <v/>
      </c>
      <c r="AT30" s="13">
        <f t="shared" si="25"/>
        <v>1</v>
      </c>
      <c r="AU30" s="13">
        <f t="shared" si="26"/>
        <v>5</v>
      </c>
    </row>
    <row r="31" spans="1:47" ht="38.25" x14ac:dyDescent="0.2">
      <c r="A31" s="1" t="s">
        <v>54</v>
      </c>
      <c r="B31" s="11" t="s">
        <v>33</v>
      </c>
      <c r="C31" s="13">
        <f t="shared" si="0"/>
        <v>0</v>
      </c>
      <c r="D31" s="13">
        <f t="shared" si="1"/>
        <v>1</v>
      </c>
      <c r="E31" s="17">
        <v>1</v>
      </c>
      <c r="F31" s="17">
        <v>0</v>
      </c>
      <c r="G31" s="17">
        <v>0</v>
      </c>
      <c r="H31" s="13">
        <f t="shared" si="2"/>
        <v>60</v>
      </c>
      <c r="I31" s="13">
        <f t="shared" si="3"/>
        <v>0</v>
      </c>
      <c r="J31" s="13">
        <f t="shared" si="4"/>
        <v>0</v>
      </c>
      <c r="K31" s="17">
        <v>0</v>
      </c>
      <c r="L31" s="17">
        <v>0</v>
      </c>
      <c r="M31" s="17">
        <v>0</v>
      </c>
      <c r="N31" s="13" t="str">
        <f t="shared" si="5"/>
        <v/>
      </c>
      <c r="O31" s="13" t="str">
        <f t="shared" si="6"/>
        <v>не применяется</v>
      </c>
      <c r="P31" s="13" t="str">
        <f t="shared" si="7"/>
        <v/>
      </c>
      <c r="Q31" s="17">
        <v>0</v>
      </c>
      <c r="R31" s="17">
        <v>0</v>
      </c>
      <c r="S31" s="17">
        <v>0</v>
      </c>
      <c r="T31" s="13" t="str">
        <f t="shared" si="8"/>
        <v/>
      </c>
      <c r="U31" s="13" t="str">
        <f t="shared" si="9"/>
        <v>не применяется</v>
      </c>
      <c r="V31" s="13" t="str">
        <f t="shared" si="10"/>
        <v/>
      </c>
      <c r="W31" s="17">
        <v>1</v>
      </c>
      <c r="X31" s="17">
        <v>0</v>
      </c>
      <c r="Y31" s="17">
        <v>0</v>
      </c>
      <c r="Z31" s="13">
        <f t="shared" si="11"/>
        <v>20</v>
      </c>
      <c r="AA31" s="13">
        <f t="shared" si="12"/>
        <v>0</v>
      </c>
      <c r="AB31" s="13">
        <f t="shared" si="13"/>
        <v>0</v>
      </c>
      <c r="AC31" s="17">
        <v>0</v>
      </c>
      <c r="AD31" s="17">
        <v>0</v>
      </c>
      <c r="AE31" s="17">
        <v>0</v>
      </c>
      <c r="AF31" s="13" t="str">
        <f t="shared" si="14"/>
        <v/>
      </c>
      <c r="AG31" s="13" t="str">
        <f t="shared" si="15"/>
        <v>не применяется</v>
      </c>
      <c r="AH31" s="13" t="str">
        <f t="shared" si="16"/>
        <v/>
      </c>
      <c r="AI31" s="17">
        <v>1</v>
      </c>
      <c r="AJ31" s="17">
        <v>0</v>
      </c>
      <c r="AK31" s="17">
        <v>0</v>
      </c>
      <c r="AL31" s="13">
        <f t="shared" si="17"/>
        <v>20</v>
      </c>
      <c r="AM31" s="13">
        <f t="shared" si="18"/>
        <v>0</v>
      </c>
      <c r="AN31" s="13">
        <f t="shared" si="19"/>
        <v>0</v>
      </c>
      <c r="AO31" s="13">
        <f t="shared" si="20"/>
        <v>3</v>
      </c>
      <c r="AP31" s="13" t="str">
        <f t="shared" si="21"/>
        <v/>
      </c>
      <c r="AQ31" s="13" t="str">
        <f t="shared" si="22"/>
        <v/>
      </c>
      <c r="AR31" s="13">
        <f t="shared" si="23"/>
        <v>1</v>
      </c>
      <c r="AS31" s="13" t="str">
        <f t="shared" si="24"/>
        <v/>
      </c>
      <c r="AT31" s="13">
        <f t="shared" si="25"/>
        <v>1</v>
      </c>
      <c r="AU31" s="13">
        <f t="shared" si="26"/>
        <v>5</v>
      </c>
    </row>
    <row r="32" spans="1:47" ht="38.25" x14ac:dyDescent="0.2">
      <c r="A32" s="1" t="s">
        <v>55</v>
      </c>
      <c r="B32" s="11" t="s">
        <v>34</v>
      </c>
      <c r="C32" s="13">
        <f t="shared" si="0"/>
        <v>0.6</v>
      </c>
      <c r="D32" s="13">
        <f t="shared" si="1"/>
        <v>1</v>
      </c>
      <c r="E32" s="17">
        <v>1</v>
      </c>
      <c r="F32" s="17">
        <v>100</v>
      </c>
      <c r="G32" s="17">
        <v>1</v>
      </c>
      <c r="H32" s="13">
        <f t="shared" si="2"/>
        <v>60</v>
      </c>
      <c r="I32" s="13">
        <f t="shared" si="3"/>
        <v>0.6</v>
      </c>
      <c r="J32" s="13">
        <f t="shared" si="4"/>
        <v>0.6</v>
      </c>
      <c r="K32" s="17">
        <v>0</v>
      </c>
      <c r="L32" s="17">
        <v>0</v>
      </c>
      <c r="M32" s="17">
        <v>0</v>
      </c>
      <c r="N32" s="13" t="str">
        <f t="shared" si="5"/>
        <v/>
      </c>
      <c r="O32" s="13" t="str">
        <f t="shared" si="6"/>
        <v>не применяется</v>
      </c>
      <c r="P32" s="13" t="str">
        <f t="shared" si="7"/>
        <v/>
      </c>
      <c r="Q32" s="17">
        <v>0</v>
      </c>
      <c r="R32" s="17">
        <v>0</v>
      </c>
      <c r="S32" s="17">
        <v>0</v>
      </c>
      <c r="T32" s="13" t="str">
        <f t="shared" si="8"/>
        <v/>
      </c>
      <c r="U32" s="13" t="str">
        <f t="shared" si="9"/>
        <v>не применяется</v>
      </c>
      <c r="V32" s="13" t="str">
        <f t="shared" si="10"/>
        <v/>
      </c>
      <c r="W32" s="17">
        <v>1</v>
      </c>
      <c r="X32" s="17">
        <v>-150</v>
      </c>
      <c r="Y32" s="17">
        <v>0</v>
      </c>
      <c r="Z32" s="13">
        <f t="shared" si="11"/>
        <v>20</v>
      </c>
      <c r="AA32" s="13">
        <f t="shared" si="12"/>
        <v>0</v>
      </c>
      <c r="AB32" s="13">
        <f t="shared" si="13"/>
        <v>0</v>
      </c>
      <c r="AC32" s="17">
        <v>0</v>
      </c>
      <c r="AD32" s="17">
        <v>0</v>
      </c>
      <c r="AE32" s="17">
        <v>0</v>
      </c>
      <c r="AF32" s="13" t="str">
        <f t="shared" si="14"/>
        <v/>
      </c>
      <c r="AG32" s="13" t="str">
        <f t="shared" si="15"/>
        <v>не применяется</v>
      </c>
      <c r="AH32" s="13" t="str">
        <f t="shared" si="16"/>
        <v/>
      </c>
      <c r="AI32" s="17">
        <v>1</v>
      </c>
      <c r="AJ32" s="17">
        <v>0</v>
      </c>
      <c r="AK32" s="17">
        <v>0</v>
      </c>
      <c r="AL32" s="13">
        <f t="shared" si="17"/>
        <v>20</v>
      </c>
      <c r="AM32" s="13">
        <f t="shared" si="18"/>
        <v>0</v>
      </c>
      <c r="AN32" s="13">
        <f t="shared" si="19"/>
        <v>0</v>
      </c>
      <c r="AO32" s="13">
        <f t="shared" si="20"/>
        <v>3</v>
      </c>
      <c r="AP32" s="13" t="str">
        <f t="shared" si="21"/>
        <v/>
      </c>
      <c r="AQ32" s="13" t="str">
        <f t="shared" si="22"/>
        <v/>
      </c>
      <c r="AR32" s="13">
        <f t="shared" si="23"/>
        <v>1</v>
      </c>
      <c r="AS32" s="13" t="str">
        <f t="shared" si="24"/>
        <v/>
      </c>
      <c r="AT32" s="13">
        <f t="shared" si="25"/>
        <v>1</v>
      </c>
      <c r="AU32" s="13">
        <f t="shared" si="26"/>
        <v>5</v>
      </c>
    </row>
    <row r="33" spans="1:47" ht="38.25" x14ac:dyDescent="0.2">
      <c r="A33" s="1" t="s">
        <v>56</v>
      </c>
      <c r="B33" s="11" t="s">
        <v>35</v>
      </c>
      <c r="C33" s="13">
        <f t="shared" si="0"/>
        <v>0.6</v>
      </c>
      <c r="D33" s="13">
        <f t="shared" si="1"/>
        <v>1</v>
      </c>
      <c r="E33" s="17">
        <v>1</v>
      </c>
      <c r="F33" s="17">
        <v>100</v>
      </c>
      <c r="G33" s="17">
        <v>1</v>
      </c>
      <c r="H33" s="13">
        <f t="shared" si="2"/>
        <v>60</v>
      </c>
      <c r="I33" s="13">
        <f t="shared" si="3"/>
        <v>0.6</v>
      </c>
      <c r="J33" s="13">
        <f t="shared" si="4"/>
        <v>0.6</v>
      </c>
      <c r="K33" s="17">
        <v>0</v>
      </c>
      <c r="L33" s="17">
        <v>0</v>
      </c>
      <c r="M33" s="17">
        <v>0</v>
      </c>
      <c r="N33" s="13" t="str">
        <f t="shared" si="5"/>
        <v/>
      </c>
      <c r="O33" s="13" t="str">
        <f t="shared" si="6"/>
        <v>не применяется</v>
      </c>
      <c r="P33" s="13" t="str">
        <f t="shared" si="7"/>
        <v/>
      </c>
      <c r="Q33" s="17">
        <v>0</v>
      </c>
      <c r="R33" s="17">
        <v>0</v>
      </c>
      <c r="S33" s="17">
        <v>0</v>
      </c>
      <c r="T33" s="13" t="str">
        <f t="shared" si="8"/>
        <v/>
      </c>
      <c r="U33" s="13" t="str">
        <f t="shared" si="9"/>
        <v>не применяется</v>
      </c>
      <c r="V33" s="13" t="str">
        <f t="shared" si="10"/>
        <v/>
      </c>
      <c r="W33" s="17">
        <v>1</v>
      </c>
      <c r="X33" s="17">
        <v>0</v>
      </c>
      <c r="Y33" s="17">
        <v>0</v>
      </c>
      <c r="Z33" s="13">
        <f t="shared" si="11"/>
        <v>20</v>
      </c>
      <c r="AA33" s="13">
        <f t="shared" si="12"/>
        <v>0</v>
      </c>
      <c r="AB33" s="13">
        <f t="shared" si="13"/>
        <v>0</v>
      </c>
      <c r="AC33" s="17">
        <v>0</v>
      </c>
      <c r="AD33" s="17">
        <v>0</v>
      </c>
      <c r="AE33" s="17">
        <v>0</v>
      </c>
      <c r="AF33" s="13" t="str">
        <f t="shared" si="14"/>
        <v/>
      </c>
      <c r="AG33" s="13" t="str">
        <f t="shared" si="15"/>
        <v>не применяется</v>
      </c>
      <c r="AH33" s="13" t="str">
        <f t="shared" si="16"/>
        <v/>
      </c>
      <c r="AI33" s="17">
        <v>1</v>
      </c>
      <c r="AJ33" s="17">
        <v>0</v>
      </c>
      <c r="AK33" s="17">
        <v>0</v>
      </c>
      <c r="AL33" s="13">
        <f t="shared" si="17"/>
        <v>20</v>
      </c>
      <c r="AM33" s="13">
        <f t="shared" si="18"/>
        <v>0</v>
      </c>
      <c r="AN33" s="13">
        <f t="shared" si="19"/>
        <v>0</v>
      </c>
      <c r="AO33" s="13">
        <f t="shared" si="20"/>
        <v>3</v>
      </c>
      <c r="AP33" s="13" t="str">
        <f t="shared" si="21"/>
        <v/>
      </c>
      <c r="AQ33" s="13" t="str">
        <f t="shared" si="22"/>
        <v/>
      </c>
      <c r="AR33" s="13">
        <f t="shared" si="23"/>
        <v>1</v>
      </c>
      <c r="AS33" s="13" t="str">
        <f t="shared" si="24"/>
        <v/>
      </c>
      <c r="AT33" s="13">
        <f t="shared" si="25"/>
        <v>1</v>
      </c>
      <c r="AU33" s="13">
        <f t="shared" si="26"/>
        <v>5</v>
      </c>
    </row>
    <row r="34" spans="1:47" ht="38.25" x14ac:dyDescent="0.2">
      <c r="A34" s="1" t="s">
        <v>57</v>
      </c>
      <c r="B34" s="11" t="s">
        <v>36</v>
      </c>
      <c r="C34" s="13">
        <f t="shared" si="0"/>
        <v>0.75</v>
      </c>
      <c r="D34" s="13">
        <f t="shared" si="1"/>
        <v>1</v>
      </c>
      <c r="E34" s="17">
        <v>1</v>
      </c>
      <c r="F34" s="17">
        <v>100</v>
      </c>
      <c r="G34" s="17">
        <v>1</v>
      </c>
      <c r="H34" s="13">
        <f t="shared" si="2"/>
        <v>37.5</v>
      </c>
      <c r="I34" s="13">
        <f t="shared" si="3"/>
        <v>0.375</v>
      </c>
      <c r="J34" s="13">
        <f t="shared" si="4"/>
        <v>0.375</v>
      </c>
      <c r="K34" s="17">
        <v>1</v>
      </c>
      <c r="L34" s="17">
        <v>1</v>
      </c>
      <c r="M34" s="17">
        <v>1</v>
      </c>
      <c r="N34" s="13">
        <f t="shared" si="5"/>
        <v>37.5</v>
      </c>
      <c r="O34" s="13">
        <f t="shared" si="6"/>
        <v>0.375</v>
      </c>
      <c r="P34" s="13">
        <f t="shared" si="7"/>
        <v>0.375</v>
      </c>
      <c r="Q34" s="17">
        <v>0</v>
      </c>
      <c r="R34" s="17">
        <v>0</v>
      </c>
      <c r="S34" s="17">
        <v>0</v>
      </c>
      <c r="T34" s="13" t="str">
        <f t="shared" si="8"/>
        <v/>
      </c>
      <c r="U34" s="13" t="str">
        <f t="shared" si="9"/>
        <v>не применяется</v>
      </c>
      <c r="V34" s="13" t="str">
        <f t="shared" si="10"/>
        <v/>
      </c>
      <c r="W34" s="17">
        <v>1</v>
      </c>
      <c r="X34" s="17">
        <v>0</v>
      </c>
      <c r="Y34" s="17">
        <v>0</v>
      </c>
      <c r="Z34" s="13">
        <f t="shared" si="11"/>
        <v>12.5</v>
      </c>
      <c r="AA34" s="13">
        <f t="shared" si="12"/>
        <v>0</v>
      </c>
      <c r="AB34" s="13">
        <f t="shared" si="13"/>
        <v>0</v>
      </c>
      <c r="AC34" s="17">
        <v>0</v>
      </c>
      <c r="AD34" s="17">
        <v>0</v>
      </c>
      <c r="AE34" s="17">
        <v>0</v>
      </c>
      <c r="AF34" s="13" t="str">
        <f t="shared" si="14"/>
        <v/>
      </c>
      <c r="AG34" s="13" t="str">
        <f t="shared" si="15"/>
        <v>не применяется</v>
      </c>
      <c r="AH34" s="13" t="str">
        <f t="shared" si="16"/>
        <v/>
      </c>
      <c r="AI34" s="17">
        <v>1</v>
      </c>
      <c r="AJ34" s="17">
        <v>0</v>
      </c>
      <c r="AK34" s="17">
        <v>0</v>
      </c>
      <c r="AL34" s="13">
        <f t="shared" si="17"/>
        <v>12.5</v>
      </c>
      <c r="AM34" s="13">
        <f t="shared" si="18"/>
        <v>0</v>
      </c>
      <c r="AN34" s="13">
        <f t="shared" si="19"/>
        <v>0</v>
      </c>
      <c r="AO34" s="13">
        <f t="shared" si="20"/>
        <v>3</v>
      </c>
      <c r="AP34" s="13">
        <f t="shared" si="21"/>
        <v>3</v>
      </c>
      <c r="AQ34" s="13" t="str">
        <f t="shared" si="22"/>
        <v/>
      </c>
      <c r="AR34" s="13">
        <f t="shared" si="23"/>
        <v>1</v>
      </c>
      <c r="AS34" s="13" t="str">
        <f t="shared" si="24"/>
        <v/>
      </c>
      <c r="AT34" s="13">
        <f t="shared" si="25"/>
        <v>1</v>
      </c>
      <c r="AU34" s="13">
        <f t="shared" si="26"/>
        <v>8</v>
      </c>
    </row>
    <row r="35" spans="1:47" ht="38.25" x14ac:dyDescent="0.2">
      <c r="A35" s="1" t="s">
        <v>58</v>
      </c>
      <c r="B35" s="11" t="s">
        <v>37</v>
      </c>
      <c r="C35" s="13">
        <f t="shared" si="0"/>
        <v>0.2</v>
      </c>
      <c r="D35" s="13">
        <f t="shared" si="1"/>
        <v>1</v>
      </c>
      <c r="E35" s="17">
        <v>1</v>
      </c>
      <c r="F35" s="17">
        <v>0</v>
      </c>
      <c r="G35" s="17">
        <v>0</v>
      </c>
      <c r="H35" s="13">
        <f t="shared" si="2"/>
        <v>60</v>
      </c>
      <c r="I35" s="13">
        <f t="shared" si="3"/>
        <v>0</v>
      </c>
      <c r="J35" s="13">
        <f t="shared" si="4"/>
        <v>0</v>
      </c>
      <c r="K35" s="17">
        <v>0</v>
      </c>
      <c r="L35" s="17">
        <v>0</v>
      </c>
      <c r="M35" s="17">
        <v>0</v>
      </c>
      <c r="N35" s="13" t="str">
        <f t="shared" si="5"/>
        <v/>
      </c>
      <c r="O35" s="13" t="str">
        <f t="shared" si="6"/>
        <v>не применяется</v>
      </c>
      <c r="P35" s="13" t="str">
        <f t="shared" si="7"/>
        <v/>
      </c>
      <c r="Q35" s="17">
        <v>0</v>
      </c>
      <c r="R35" s="17">
        <v>0</v>
      </c>
      <c r="S35" s="17">
        <v>0</v>
      </c>
      <c r="T35" s="13" t="str">
        <f t="shared" si="8"/>
        <v/>
      </c>
      <c r="U35" s="13" t="str">
        <f t="shared" si="9"/>
        <v>не применяется</v>
      </c>
      <c r="V35" s="13" t="str">
        <f t="shared" si="10"/>
        <v/>
      </c>
      <c r="W35" s="17">
        <v>1</v>
      </c>
      <c r="X35" s="17">
        <v>100</v>
      </c>
      <c r="Y35" s="17">
        <v>1</v>
      </c>
      <c r="Z35" s="13">
        <f t="shared" si="11"/>
        <v>20</v>
      </c>
      <c r="AA35" s="13">
        <f t="shared" si="12"/>
        <v>0.2</v>
      </c>
      <c r="AB35" s="13">
        <f t="shared" si="13"/>
        <v>0.2</v>
      </c>
      <c r="AC35" s="17">
        <v>0</v>
      </c>
      <c r="AD35" s="17">
        <v>0</v>
      </c>
      <c r="AE35" s="17">
        <v>0</v>
      </c>
      <c r="AF35" s="13" t="str">
        <f t="shared" si="14"/>
        <v/>
      </c>
      <c r="AG35" s="13" t="str">
        <f t="shared" si="15"/>
        <v>не применяется</v>
      </c>
      <c r="AH35" s="13" t="str">
        <f t="shared" si="16"/>
        <v/>
      </c>
      <c r="AI35" s="17">
        <v>1</v>
      </c>
      <c r="AJ35" s="17">
        <v>0</v>
      </c>
      <c r="AK35" s="17">
        <v>0</v>
      </c>
      <c r="AL35" s="13">
        <f t="shared" si="17"/>
        <v>20</v>
      </c>
      <c r="AM35" s="13">
        <f t="shared" si="18"/>
        <v>0</v>
      </c>
      <c r="AN35" s="13">
        <f t="shared" si="19"/>
        <v>0</v>
      </c>
      <c r="AO35" s="13">
        <f t="shared" si="20"/>
        <v>3</v>
      </c>
      <c r="AP35" s="13" t="str">
        <f t="shared" si="21"/>
        <v/>
      </c>
      <c r="AQ35" s="13" t="str">
        <f t="shared" si="22"/>
        <v/>
      </c>
      <c r="AR35" s="13">
        <f t="shared" si="23"/>
        <v>1</v>
      </c>
      <c r="AS35" s="13" t="str">
        <f t="shared" si="24"/>
        <v/>
      </c>
      <c r="AT35" s="13">
        <f t="shared" si="25"/>
        <v>1</v>
      </c>
      <c r="AU35" s="13">
        <f t="shared" si="26"/>
        <v>5</v>
      </c>
    </row>
    <row r="36" spans="1:47" ht="38.25" x14ac:dyDescent="0.2">
      <c r="A36" s="1" t="s">
        <v>59</v>
      </c>
      <c r="B36" s="11" t="s">
        <v>38</v>
      </c>
      <c r="C36" s="13">
        <f t="shared" si="0"/>
        <v>0.75</v>
      </c>
      <c r="D36" s="13">
        <f t="shared" si="1"/>
        <v>1</v>
      </c>
      <c r="E36" s="17">
        <v>1</v>
      </c>
      <c r="F36" s="17">
        <v>100</v>
      </c>
      <c r="G36" s="17">
        <v>1</v>
      </c>
      <c r="H36" s="13">
        <f t="shared" si="2"/>
        <v>37.5</v>
      </c>
      <c r="I36" s="13">
        <f t="shared" si="3"/>
        <v>0.375</v>
      </c>
      <c r="J36" s="13">
        <f t="shared" si="4"/>
        <v>0.375</v>
      </c>
      <c r="K36" s="17">
        <v>1</v>
      </c>
      <c r="L36" s="17">
        <v>1</v>
      </c>
      <c r="M36" s="17">
        <v>1</v>
      </c>
      <c r="N36" s="13">
        <f t="shared" si="5"/>
        <v>37.5</v>
      </c>
      <c r="O36" s="13">
        <f t="shared" si="6"/>
        <v>0.375</v>
      </c>
      <c r="P36" s="13">
        <f t="shared" si="7"/>
        <v>0.375</v>
      </c>
      <c r="Q36" s="17">
        <v>0</v>
      </c>
      <c r="R36" s="17">
        <v>0</v>
      </c>
      <c r="S36" s="17">
        <v>0</v>
      </c>
      <c r="T36" s="13" t="str">
        <f t="shared" si="8"/>
        <v/>
      </c>
      <c r="U36" s="13" t="str">
        <f t="shared" si="9"/>
        <v>не применяется</v>
      </c>
      <c r="V36" s="13" t="str">
        <f t="shared" si="10"/>
        <v/>
      </c>
      <c r="W36" s="17">
        <v>1</v>
      </c>
      <c r="X36" s="17">
        <v>-300</v>
      </c>
      <c r="Y36" s="17">
        <v>0</v>
      </c>
      <c r="Z36" s="13">
        <f t="shared" si="11"/>
        <v>12.5</v>
      </c>
      <c r="AA36" s="13">
        <f t="shared" si="12"/>
        <v>0</v>
      </c>
      <c r="AB36" s="13">
        <f t="shared" si="13"/>
        <v>0</v>
      </c>
      <c r="AC36" s="17">
        <v>0</v>
      </c>
      <c r="AD36" s="17">
        <v>0</v>
      </c>
      <c r="AE36" s="17">
        <v>0</v>
      </c>
      <c r="AF36" s="13" t="str">
        <f t="shared" si="14"/>
        <v/>
      </c>
      <c r="AG36" s="13" t="str">
        <f t="shared" si="15"/>
        <v>не применяется</v>
      </c>
      <c r="AH36" s="13" t="str">
        <f t="shared" si="16"/>
        <v/>
      </c>
      <c r="AI36" s="17">
        <v>1</v>
      </c>
      <c r="AJ36" s="17">
        <v>0</v>
      </c>
      <c r="AK36" s="17">
        <v>0</v>
      </c>
      <c r="AL36" s="13">
        <f t="shared" si="17"/>
        <v>12.5</v>
      </c>
      <c r="AM36" s="13">
        <f t="shared" si="18"/>
        <v>0</v>
      </c>
      <c r="AN36" s="13">
        <f t="shared" si="19"/>
        <v>0</v>
      </c>
      <c r="AO36" s="13">
        <f t="shared" si="20"/>
        <v>3</v>
      </c>
      <c r="AP36" s="13">
        <f t="shared" si="21"/>
        <v>3</v>
      </c>
      <c r="AQ36" s="13" t="str">
        <f t="shared" si="22"/>
        <v/>
      </c>
      <c r="AR36" s="13">
        <f t="shared" si="23"/>
        <v>1</v>
      </c>
      <c r="AS36" s="13" t="str">
        <f t="shared" si="24"/>
        <v/>
      </c>
      <c r="AT36" s="13">
        <f t="shared" si="25"/>
        <v>1</v>
      </c>
      <c r="AU36" s="13">
        <f t="shared" si="26"/>
        <v>8</v>
      </c>
    </row>
    <row r="37" spans="1:47" ht="38.25" x14ac:dyDescent="0.2">
      <c r="A37" s="1" t="s">
        <v>60</v>
      </c>
      <c r="B37" s="11" t="s">
        <v>147</v>
      </c>
      <c r="C37" s="13">
        <f t="shared" si="0"/>
        <v>0.4375</v>
      </c>
      <c r="D37" s="13">
        <f t="shared" si="1"/>
        <v>1</v>
      </c>
      <c r="E37" s="17">
        <v>1</v>
      </c>
      <c r="F37" s="17">
        <v>0</v>
      </c>
      <c r="G37" s="17">
        <v>0</v>
      </c>
      <c r="H37" s="13">
        <f t="shared" si="2"/>
        <v>37.5</v>
      </c>
      <c r="I37" s="13">
        <f t="shared" si="3"/>
        <v>0</v>
      </c>
      <c r="J37" s="13">
        <f t="shared" si="4"/>
        <v>0</v>
      </c>
      <c r="K37" s="17">
        <v>1</v>
      </c>
      <c r="L37" s="17">
        <v>1</v>
      </c>
      <c r="M37" s="17">
        <v>1</v>
      </c>
      <c r="N37" s="13">
        <f t="shared" si="5"/>
        <v>37.5</v>
      </c>
      <c r="O37" s="13">
        <f t="shared" si="6"/>
        <v>0.375</v>
      </c>
      <c r="P37" s="13">
        <f t="shared" si="7"/>
        <v>0.375</v>
      </c>
      <c r="Q37" s="17">
        <v>0</v>
      </c>
      <c r="R37" s="17">
        <v>0</v>
      </c>
      <c r="S37" s="17">
        <v>0</v>
      </c>
      <c r="T37" s="13" t="str">
        <f t="shared" si="8"/>
        <v/>
      </c>
      <c r="U37" s="13" t="str">
        <f t="shared" si="9"/>
        <v>не применяется</v>
      </c>
      <c r="V37" s="13" t="str">
        <f t="shared" si="10"/>
        <v/>
      </c>
      <c r="W37" s="17">
        <v>1</v>
      </c>
      <c r="X37" s="17">
        <v>25</v>
      </c>
      <c r="Y37" s="17">
        <v>0.5</v>
      </c>
      <c r="Z37" s="13">
        <f t="shared" si="11"/>
        <v>12.5</v>
      </c>
      <c r="AA37" s="13">
        <f t="shared" si="12"/>
        <v>6.25E-2</v>
      </c>
      <c r="AB37" s="13">
        <f t="shared" si="13"/>
        <v>6.25E-2</v>
      </c>
      <c r="AC37" s="17">
        <v>0</v>
      </c>
      <c r="AD37" s="17">
        <v>0</v>
      </c>
      <c r="AE37" s="17">
        <v>0</v>
      </c>
      <c r="AF37" s="13" t="str">
        <f t="shared" si="14"/>
        <v/>
      </c>
      <c r="AG37" s="13" t="str">
        <f t="shared" si="15"/>
        <v>не применяется</v>
      </c>
      <c r="AH37" s="13" t="str">
        <f t="shared" si="16"/>
        <v/>
      </c>
      <c r="AI37" s="17">
        <v>1</v>
      </c>
      <c r="AJ37" s="17">
        <v>0</v>
      </c>
      <c r="AK37" s="17">
        <v>0</v>
      </c>
      <c r="AL37" s="13">
        <f t="shared" si="17"/>
        <v>12.5</v>
      </c>
      <c r="AM37" s="13">
        <f t="shared" si="18"/>
        <v>0</v>
      </c>
      <c r="AN37" s="13">
        <f t="shared" si="19"/>
        <v>0</v>
      </c>
      <c r="AO37" s="13">
        <f t="shared" si="20"/>
        <v>3</v>
      </c>
      <c r="AP37" s="13">
        <f t="shared" si="21"/>
        <v>3</v>
      </c>
      <c r="AQ37" s="13" t="str">
        <f t="shared" si="22"/>
        <v/>
      </c>
      <c r="AR37" s="13">
        <f t="shared" si="23"/>
        <v>1</v>
      </c>
      <c r="AS37" s="13" t="str">
        <f t="shared" si="24"/>
        <v/>
      </c>
      <c r="AT37" s="13">
        <f t="shared" si="25"/>
        <v>1</v>
      </c>
      <c r="AU37" s="13">
        <f t="shared" si="26"/>
        <v>8</v>
      </c>
    </row>
    <row r="38" spans="1:47" ht="38.25" x14ac:dyDescent="0.2">
      <c r="A38" s="1" t="s">
        <v>61</v>
      </c>
      <c r="B38" s="11" t="s">
        <v>39</v>
      </c>
      <c r="C38" s="13">
        <f t="shared" si="0"/>
        <v>0.6</v>
      </c>
      <c r="D38" s="13">
        <f t="shared" si="1"/>
        <v>1</v>
      </c>
      <c r="E38" s="17">
        <v>1</v>
      </c>
      <c r="F38" s="17">
        <v>100</v>
      </c>
      <c r="G38" s="17">
        <v>1</v>
      </c>
      <c r="H38" s="13">
        <f t="shared" si="2"/>
        <v>60</v>
      </c>
      <c r="I38" s="13">
        <f t="shared" si="3"/>
        <v>0.6</v>
      </c>
      <c r="J38" s="13">
        <f t="shared" si="4"/>
        <v>0.6</v>
      </c>
      <c r="K38" s="17">
        <v>0</v>
      </c>
      <c r="L38" s="17">
        <v>0</v>
      </c>
      <c r="M38" s="17">
        <v>0</v>
      </c>
      <c r="N38" s="13" t="str">
        <f t="shared" si="5"/>
        <v/>
      </c>
      <c r="O38" s="13" t="str">
        <f t="shared" si="6"/>
        <v>не применяется</v>
      </c>
      <c r="P38" s="13" t="str">
        <f t="shared" si="7"/>
        <v/>
      </c>
      <c r="Q38" s="17">
        <v>0</v>
      </c>
      <c r="R38" s="17">
        <v>0</v>
      </c>
      <c r="S38" s="17">
        <v>0</v>
      </c>
      <c r="T38" s="13" t="str">
        <f t="shared" si="8"/>
        <v/>
      </c>
      <c r="U38" s="13" t="str">
        <f t="shared" si="9"/>
        <v>не применяется</v>
      </c>
      <c r="V38" s="13" t="str">
        <f t="shared" si="10"/>
        <v/>
      </c>
      <c r="W38" s="17">
        <v>1</v>
      </c>
      <c r="X38" s="17">
        <v>-100</v>
      </c>
      <c r="Y38" s="17">
        <v>0</v>
      </c>
      <c r="Z38" s="13">
        <f t="shared" si="11"/>
        <v>20</v>
      </c>
      <c r="AA38" s="13">
        <f t="shared" si="12"/>
        <v>0</v>
      </c>
      <c r="AB38" s="13">
        <f t="shared" si="13"/>
        <v>0</v>
      </c>
      <c r="AC38" s="17">
        <v>0</v>
      </c>
      <c r="AD38" s="17">
        <v>0</v>
      </c>
      <c r="AE38" s="17">
        <v>0</v>
      </c>
      <c r="AF38" s="13" t="str">
        <f t="shared" si="14"/>
        <v/>
      </c>
      <c r="AG38" s="13" t="str">
        <f t="shared" si="15"/>
        <v>не применяется</v>
      </c>
      <c r="AH38" s="13" t="str">
        <f t="shared" si="16"/>
        <v/>
      </c>
      <c r="AI38" s="17">
        <v>1</v>
      </c>
      <c r="AJ38" s="17">
        <v>0</v>
      </c>
      <c r="AK38" s="17">
        <v>0</v>
      </c>
      <c r="AL38" s="13">
        <f t="shared" si="17"/>
        <v>20</v>
      </c>
      <c r="AM38" s="13">
        <f t="shared" si="18"/>
        <v>0</v>
      </c>
      <c r="AN38" s="13">
        <f t="shared" si="19"/>
        <v>0</v>
      </c>
      <c r="AO38" s="13">
        <f t="shared" si="20"/>
        <v>3</v>
      </c>
      <c r="AP38" s="13" t="str">
        <f t="shared" si="21"/>
        <v/>
      </c>
      <c r="AQ38" s="13" t="str">
        <f t="shared" si="22"/>
        <v/>
      </c>
      <c r="AR38" s="13">
        <f t="shared" si="23"/>
        <v>1</v>
      </c>
      <c r="AS38" s="13" t="str">
        <f t="shared" si="24"/>
        <v/>
      </c>
      <c r="AT38" s="13">
        <f t="shared" si="25"/>
        <v>1</v>
      </c>
      <c r="AU38" s="13">
        <f t="shared" si="26"/>
        <v>5</v>
      </c>
    </row>
    <row r="39" spans="1:47" ht="38.25" x14ac:dyDescent="0.2">
      <c r="A39" s="1" t="s">
        <v>62</v>
      </c>
      <c r="B39" s="11" t="s">
        <v>40</v>
      </c>
      <c r="C39" s="13">
        <f t="shared" si="0"/>
        <v>0.6</v>
      </c>
      <c r="D39" s="13">
        <f t="shared" si="1"/>
        <v>1</v>
      </c>
      <c r="E39" s="17">
        <v>1</v>
      </c>
      <c r="F39" s="17">
        <v>100</v>
      </c>
      <c r="G39" s="17">
        <v>1</v>
      </c>
      <c r="H39" s="13">
        <f t="shared" si="2"/>
        <v>60</v>
      </c>
      <c r="I39" s="13">
        <f t="shared" si="3"/>
        <v>0.6</v>
      </c>
      <c r="J39" s="13">
        <f t="shared" si="4"/>
        <v>0.6</v>
      </c>
      <c r="K39" s="17">
        <v>0</v>
      </c>
      <c r="L39" s="17">
        <v>0</v>
      </c>
      <c r="M39" s="17">
        <v>0</v>
      </c>
      <c r="N39" s="13" t="str">
        <f t="shared" si="5"/>
        <v/>
      </c>
      <c r="O39" s="13" t="str">
        <f t="shared" si="6"/>
        <v>не применяется</v>
      </c>
      <c r="P39" s="13" t="str">
        <f t="shared" si="7"/>
        <v/>
      </c>
      <c r="Q39" s="17">
        <v>0</v>
      </c>
      <c r="R39" s="17">
        <v>0</v>
      </c>
      <c r="S39" s="17">
        <v>0</v>
      </c>
      <c r="T39" s="13" t="str">
        <f t="shared" si="8"/>
        <v/>
      </c>
      <c r="U39" s="13" t="str">
        <f t="shared" si="9"/>
        <v>не применяется</v>
      </c>
      <c r="V39" s="13" t="str">
        <f t="shared" si="10"/>
        <v/>
      </c>
      <c r="W39" s="17">
        <v>1</v>
      </c>
      <c r="X39" s="17">
        <v>0</v>
      </c>
      <c r="Y39" s="17">
        <v>0</v>
      </c>
      <c r="Z39" s="13">
        <f t="shared" si="11"/>
        <v>20</v>
      </c>
      <c r="AA39" s="13">
        <f t="shared" si="12"/>
        <v>0</v>
      </c>
      <c r="AB39" s="13">
        <f t="shared" si="13"/>
        <v>0</v>
      </c>
      <c r="AC39" s="17">
        <v>0</v>
      </c>
      <c r="AD39" s="17">
        <v>0</v>
      </c>
      <c r="AE39" s="17">
        <v>0</v>
      </c>
      <c r="AF39" s="13" t="str">
        <f t="shared" si="14"/>
        <v/>
      </c>
      <c r="AG39" s="13" t="str">
        <f t="shared" si="15"/>
        <v>не применяется</v>
      </c>
      <c r="AH39" s="13" t="str">
        <f t="shared" si="16"/>
        <v/>
      </c>
      <c r="AI39" s="17">
        <v>1</v>
      </c>
      <c r="AJ39" s="17">
        <v>0</v>
      </c>
      <c r="AK39" s="17">
        <v>0</v>
      </c>
      <c r="AL39" s="13">
        <f t="shared" si="17"/>
        <v>20</v>
      </c>
      <c r="AM39" s="13">
        <f t="shared" si="18"/>
        <v>0</v>
      </c>
      <c r="AN39" s="13">
        <f t="shared" si="19"/>
        <v>0</v>
      </c>
      <c r="AO39" s="13">
        <f t="shared" si="20"/>
        <v>3</v>
      </c>
      <c r="AP39" s="13" t="str">
        <f t="shared" si="21"/>
        <v/>
      </c>
      <c r="AQ39" s="13" t="str">
        <f t="shared" si="22"/>
        <v/>
      </c>
      <c r="AR39" s="13">
        <f t="shared" si="23"/>
        <v>1</v>
      </c>
      <c r="AS39" s="13" t="str">
        <f t="shared" si="24"/>
        <v/>
      </c>
      <c r="AT39" s="13">
        <f t="shared" si="25"/>
        <v>1</v>
      </c>
      <c r="AU39" s="13">
        <f t="shared" si="26"/>
        <v>5</v>
      </c>
    </row>
    <row r="40" spans="1:47" ht="13.5" customHeight="1" x14ac:dyDescent="0.2">
      <c r="AP40" s="10"/>
      <c r="AQ40" s="10"/>
      <c r="AR40" s="10"/>
      <c r="AS40" s="10"/>
      <c r="AT40" s="10"/>
      <c r="AU40" s="10"/>
    </row>
    <row r="41" spans="1:47" x14ac:dyDescent="0.2">
      <c r="AP41" s="10"/>
      <c r="AQ41" s="10"/>
      <c r="AR41" s="10"/>
      <c r="AS41" s="10"/>
      <c r="AT41" s="10"/>
      <c r="AU41" s="10"/>
    </row>
    <row r="42" spans="1:47" x14ac:dyDescent="0.2">
      <c r="AP42" s="10"/>
      <c r="AQ42" s="10"/>
      <c r="AR42" s="10"/>
      <c r="AS42" s="10"/>
      <c r="AT42" s="10"/>
      <c r="AU42" s="10"/>
    </row>
    <row r="43" spans="1:47" x14ac:dyDescent="0.2">
      <c r="AP43" s="10"/>
      <c r="AQ43" s="10"/>
      <c r="AR43" s="10"/>
      <c r="AS43" s="10"/>
      <c r="AT43" s="10"/>
      <c r="AU43" s="10"/>
    </row>
    <row r="44" spans="1:47" x14ac:dyDescent="0.2">
      <c r="AP44" s="10"/>
      <c r="AQ44" s="10"/>
      <c r="AR44" s="10"/>
      <c r="AS44" s="10"/>
      <c r="AT44" s="10"/>
      <c r="AU44" s="10"/>
    </row>
    <row r="45" spans="1:47" x14ac:dyDescent="0.2">
      <c r="AP45" s="10"/>
      <c r="AQ45" s="10"/>
      <c r="AR45" s="10"/>
      <c r="AS45" s="10"/>
      <c r="AT45" s="10"/>
      <c r="AU45" s="10"/>
    </row>
    <row r="46" spans="1:47" x14ac:dyDescent="0.2">
      <c r="AP46" s="10"/>
      <c r="AQ46" s="10"/>
      <c r="AR46" s="10"/>
      <c r="AS46" s="10"/>
      <c r="AT46" s="10"/>
      <c r="AU46" s="10"/>
    </row>
    <row r="47" spans="1:47" x14ac:dyDescent="0.2">
      <c r="AP47" s="10"/>
      <c r="AQ47" s="10"/>
      <c r="AR47" s="10"/>
      <c r="AS47" s="10"/>
      <c r="AT47" s="10"/>
      <c r="AU47" s="10"/>
    </row>
    <row r="48" spans="1:47" x14ac:dyDescent="0.2">
      <c r="AP48" s="10"/>
      <c r="AQ48" s="10"/>
      <c r="AR48" s="10"/>
      <c r="AS48" s="10"/>
      <c r="AT48" s="10"/>
      <c r="AU48" s="10"/>
    </row>
    <row r="49" spans="42:47" x14ac:dyDescent="0.2">
      <c r="AP49" s="10"/>
      <c r="AQ49" s="10"/>
      <c r="AR49" s="10"/>
      <c r="AS49" s="10"/>
      <c r="AT49" s="10"/>
      <c r="AU49" s="10"/>
    </row>
    <row r="50" spans="42:47" x14ac:dyDescent="0.2">
      <c r="AP50" s="10"/>
      <c r="AQ50" s="10"/>
      <c r="AR50" s="10"/>
      <c r="AS50" s="10"/>
      <c r="AT50" s="10"/>
      <c r="AU50" s="10"/>
    </row>
    <row r="51" spans="42:47" x14ac:dyDescent="0.2">
      <c r="AP51" s="10"/>
      <c r="AQ51" s="10"/>
      <c r="AR51" s="10"/>
      <c r="AS51" s="10"/>
      <c r="AT51" s="10"/>
      <c r="AU51" s="10"/>
    </row>
    <row r="52" spans="42:47" x14ac:dyDescent="0.2">
      <c r="AP52" s="10"/>
      <c r="AQ52" s="10"/>
      <c r="AR52" s="10"/>
      <c r="AS52" s="10"/>
      <c r="AT52" s="10"/>
      <c r="AU52" s="10"/>
    </row>
    <row r="53" spans="42:47" x14ac:dyDescent="0.2">
      <c r="AP53" s="10"/>
      <c r="AQ53" s="10"/>
      <c r="AR53" s="10"/>
      <c r="AS53" s="10"/>
      <c r="AT53" s="10"/>
      <c r="AU53" s="10"/>
    </row>
    <row r="54" spans="42:47" x14ac:dyDescent="0.2">
      <c r="AP54" s="10"/>
      <c r="AQ54" s="10"/>
      <c r="AR54" s="10"/>
      <c r="AS54" s="10"/>
      <c r="AT54" s="10"/>
      <c r="AU54" s="10"/>
    </row>
    <row r="55" spans="42:47" x14ac:dyDescent="0.2">
      <c r="AP55" s="10"/>
      <c r="AQ55" s="10"/>
      <c r="AR55" s="10"/>
      <c r="AS55" s="10"/>
      <c r="AT55" s="10"/>
      <c r="AU55" s="10"/>
    </row>
    <row r="56" spans="42:47" x14ac:dyDescent="0.2">
      <c r="AP56" s="10"/>
      <c r="AQ56" s="10"/>
      <c r="AR56" s="10"/>
      <c r="AS56" s="10"/>
      <c r="AT56" s="10"/>
      <c r="AU56" s="10"/>
    </row>
    <row r="57" spans="42:47" x14ac:dyDescent="0.2">
      <c r="AP57" s="10"/>
      <c r="AQ57" s="10"/>
      <c r="AR57" s="10"/>
      <c r="AS57" s="10"/>
      <c r="AT57" s="10"/>
      <c r="AU57" s="10"/>
    </row>
    <row r="58" spans="42:47" ht="30" customHeight="1" x14ac:dyDescent="0.2">
      <c r="AP58" s="10"/>
      <c r="AQ58" s="10"/>
      <c r="AR58" s="10"/>
      <c r="AS58" s="10"/>
      <c r="AT58" s="10"/>
      <c r="AU58" s="10"/>
    </row>
  </sheetData>
  <sheetProtection algorithmName="SHA-512" hashValue="GoMKXr/Pil2KWsLzt2pS4kJ5YTT5nFu03Bs06JNNrCE4ftfGZeyyoyfURl8Jr+kIprLoqKUIBJ1UsAbs4bJUNA==" saltValue="tT34k6Zy0/Lbk9H+XRqgXQ==" spinCount="100000" sheet="1" objects="1" scenarios="1" formatCells="0" formatColumns="0" formatRows="0" deleteColumns="0" deleteRows="0"/>
  <protectedRanges>
    <protectedRange sqref="C17:C39" name="krista_tr_48469_0_0"/>
    <protectedRange sqref="D17:D39" name="krista_tr_40531_0_0"/>
    <protectedRange sqref="H17:H39" name="krista_tf_40535_0_0"/>
    <protectedRange sqref="I17:I39" name="krista_tf_40536_0_0"/>
    <protectedRange sqref="J17:J39" name="krista_tr_40537_0_0"/>
    <protectedRange sqref="N17:N39" name="krista_tf_40541_0_0"/>
    <protectedRange sqref="O17:O39" name="krista_tf_40542_0_0"/>
    <protectedRange sqref="P17:P39" name="krista_tr_40543_0_0"/>
    <protectedRange sqref="T17:T39" name="krista_tf_40547_0_0"/>
    <protectedRange sqref="U17:U39" name="krista_tf_40548_0_0"/>
    <protectedRange sqref="V17:V39" name="krista_tr_40549_0_0"/>
    <protectedRange sqref="Z17:Z39" name="krista_tf_40553_0_0"/>
    <protectedRange sqref="AA17:AA39" name="krista_tf_40554_0_0"/>
    <protectedRange sqref="AB17:AB39" name="krista_tr_40555_0_0"/>
    <protectedRange sqref="AF17:AF39" name="krista_tf_40559_0_0"/>
    <protectedRange sqref="AG17:AG39" name="krista_tf_40560_0_0"/>
    <protectedRange sqref="AH17:AH39" name="krista_tr_40561_0_0"/>
    <protectedRange sqref="AL17:AL39" name="krista_tf_40565_0_0"/>
    <protectedRange sqref="AM17:AM39" name="krista_tf_40566_0_0"/>
    <protectedRange sqref="AN17:AN39" name="krista_tr_40567_0_0"/>
    <protectedRange sqref="AO17:AO39" name="krista_tf_40580_0_0"/>
    <protectedRange sqref="AP17:AP39" name="krista_tf_40581_0_0"/>
    <protectedRange sqref="AQ17:AQ39" name="krista_tf_40582_0_0"/>
    <protectedRange sqref="AR17:AR39" name="krista_tf_40583_0_0"/>
    <protectedRange sqref="AS17:AS39" name="krista_tf_40584_0_0"/>
    <protectedRange sqref="AT17:AT39" name="krista_tf_40585_0_0"/>
    <protectedRange sqref="AU17:AU39" name="krista_tf_40588_0_0"/>
  </protectedRanges>
  <mergeCells count="18">
    <mergeCell ref="A15:A16"/>
    <mergeCell ref="B15:B16"/>
    <mergeCell ref="C15:C16"/>
    <mergeCell ref="D15:D16"/>
    <mergeCell ref="K15:P15"/>
    <mergeCell ref="A1:E1"/>
    <mergeCell ref="B8:H8"/>
    <mergeCell ref="B9:H9"/>
    <mergeCell ref="B10:H10"/>
    <mergeCell ref="B11:H11"/>
    <mergeCell ref="B12:H12"/>
    <mergeCell ref="AO15:AU15"/>
    <mergeCell ref="AI15:AN15"/>
    <mergeCell ref="AC15:AH15"/>
    <mergeCell ref="W15:AB15"/>
    <mergeCell ref="Q15:V15"/>
    <mergeCell ref="E15:J15"/>
    <mergeCell ref="B13:H13"/>
  </mergeCells>
  <conditionalFormatting sqref="A8:A14">
    <cfRule type="expression" dxfId="2" priority="8" stopIfTrue="1">
      <formula>"(сумм(A8:F12)&lt;&gt;100"</formula>
    </cfRule>
  </conditionalFormatting>
  <pageMargins left="0.25" right="0.25" top="0.75" bottom="0.75" header="0.3" footer="0.3"/>
  <pageSetup paperSize="8" scale="44" fitToWidth="0" orientation="landscape" r:id="rId1"/>
  <headerFooter alignWithMargins="0"/>
  <colBreaks count="1" manualBreakCount="1">
    <brk id="18" max="45" man="1"/>
  </colBreaks>
  <customProperties>
    <customPr name="40591" r:id="rId2"/>
    <customPr name="40592" r:id="rId3"/>
    <customPr name="40593" r:id="rId4"/>
    <customPr name="40594" r:id="rId5"/>
    <customPr name="40595" r:id="rId6"/>
    <customPr name="40596" r:id="rId7"/>
    <customPr name="40598" r:id="rId8"/>
    <customPr name="krista_fm_columnsmarkup" r:id="rId9"/>
    <customPr name="krista_fm_consts" r:id="rId10"/>
    <customPr name="krista_fm_Events" r:id="rId11"/>
    <customPr name="krista_fm_metadataXML" r:id="rId12"/>
    <customPr name="krista_fm_rowsaxis" r:id="rId13"/>
    <customPr name="krista_fm_rowsmarkup" r:id="rId14"/>
    <customPr name="krista_SheetHistory" r:id="rId15"/>
    <customPr name="p14" r:id="rId16"/>
    <customPr name="p15" r:id="rId17"/>
    <customPr name="p19" r:id="rId18"/>
  </customProperties>
  <legacyDrawing r:id="rId1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tabColor rgb="FFFFC000"/>
    <pageSetUpPr fitToPage="1"/>
  </sheetPr>
  <dimension ref="A1:AG56"/>
  <sheetViews>
    <sheetView view="pageBreakPreview" topLeftCell="A12" zoomScale="70" zoomScaleNormal="75" zoomScaleSheetLayoutView="70" workbookViewId="0">
      <selection activeCell="A13" sqref="A13:A14"/>
    </sheetView>
  </sheetViews>
  <sheetFormatPr defaultRowHeight="12.75" x14ac:dyDescent="0.2"/>
  <cols>
    <col min="1" max="1" width="6.28515625" customWidth="1"/>
    <col min="2" max="2" width="81.42578125" customWidth="1"/>
    <col min="3" max="3" width="10" customWidth="1"/>
    <col min="4" max="4" width="17.7109375" customWidth="1"/>
    <col min="5" max="6" width="12.7109375" customWidth="1"/>
    <col min="7" max="7" width="11.5703125" customWidth="1"/>
    <col min="8" max="8" width="10.7109375" customWidth="1"/>
    <col min="9" max="9" width="0.140625" customWidth="1"/>
    <col min="10" max="10" width="11" customWidth="1"/>
    <col min="11" max="11" width="13.42578125" customWidth="1"/>
    <col min="12" max="12" width="12.5703125" customWidth="1"/>
    <col min="13" max="14" width="11.7109375" customWidth="1"/>
    <col min="15" max="15" width="13.140625" hidden="1" customWidth="1"/>
    <col min="16" max="16" width="13.28515625" customWidth="1"/>
    <col min="17" max="17" width="14" customWidth="1"/>
    <col min="18" max="18" width="11.42578125" customWidth="1"/>
    <col min="19" max="19" width="13" customWidth="1"/>
    <col min="20" max="21" width="12" customWidth="1"/>
    <col min="22" max="22" width="13.28515625" customWidth="1"/>
    <col min="23" max="23" width="14" customWidth="1"/>
    <col min="24" max="24" width="12.140625" customWidth="1"/>
    <col min="25" max="25" width="11.85546875" customWidth="1"/>
    <col min="26" max="26" width="9.85546875" customWidth="1"/>
    <col min="27" max="27" width="13.5703125" hidden="1" customWidth="1"/>
    <col min="28" max="28" width="11.42578125" customWidth="1"/>
    <col min="29" max="29" width="11.7109375" hidden="1" customWidth="1"/>
    <col min="30" max="30" width="11.85546875" style="8" hidden="1" customWidth="1"/>
    <col min="31" max="31" width="13.140625" style="8" hidden="1" customWidth="1"/>
    <col min="32" max="32" width="11.28515625" style="8" hidden="1" customWidth="1"/>
    <col min="33" max="33" width="12.42578125" style="8" hidden="1" customWidth="1"/>
    <col min="34" max="41" width="27.42578125" customWidth="1"/>
    <col min="42" max="42" width="60.85546875" customWidth="1"/>
    <col min="43" max="48" width="27.42578125" customWidth="1"/>
    <col min="49" max="51" width="31.28515625" customWidth="1"/>
    <col min="52" max="52" width="27.42578125" customWidth="1"/>
    <col min="53" max="55" width="34.28515625" customWidth="1"/>
    <col min="56" max="59" width="27.42578125" customWidth="1"/>
    <col min="60" max="60" width="39.42578125" customWidth="1"/>
    <col min="61" max="61" width="41.28515625" customWidth="1"/>
    <col min="62" max="73" width="27.42578125" customWidth="1"/>
    <col min="76" max="76" width="10.28515625" bestFit="1" customWidth="1"/>
    <col min="79" max="79" width="10.28515625" bestFit="1" customWidth="1"/>
    <col min="82" max="82" width="10.28515625" bestFit="1" customWidth="1"/>
    <col min="85" max="85" width="10.28515625" bestFit="1" customWidth="1"/>
    <col min="88" max="88" width="10.28515625" bestFit="1" customWidth="1"/>
    <col min="91" max="91" width="10.28515625" bestFit="1" customWidth="1"/>
    <col min="94" max="94" width="10.28515625" bestFit="1" customWidth="1"/>
    <col min="97" max="97" width="10.28515625" bestFit="1" customWidth="1"/>
    <col min="100" max="100" width="10.28515625" bestFit="1" customWidth="1"/>
    <col min="103" max="103" width="10.28515625" bestFit="1" customWidth="1"/>
    <col min="106" max="106" width="10.28515625" bestFit="1" customWidth="1"/>
    <col min="109" max="109" width="10.28515625" bestFit="1" customWidth="1"/>
    <col min="112" max="112" width="10.28515625" bestFit="1" customWidth="1"/>
    <col min="115" max="115" width="10.28515625" bestFit="1" customWidth="1"/>
    <col min="118" max="118" width="10.28515625" bestFit="1" customWidth="1"/>
    <col min="121" max="121" width="10.28515625" bestFit="1" customWidth="1"/>
    <col min="124" max="124" width="10.28515625" bestFit="1" customWidth="1"/>
    <col min="127" max="127" width="10.28515625" bestFit="1" customWidth="1"/>
    <col min="130" max="130" width="10.28515625" bestFit="1" customWidth="1"/>
    <col min="133" max="133" width="10.28515625" bestFit="1" customWidth="1"/>
    <col min="136" max="136" width="10.28515625" bestFit="1" customWidth="1"/>
    <col min="139" max="139" width="10.28515625" bestFit="1" customWidth="1"/>
    <col min="142" max="142" width="10.28515625" bestFit="1" customWidth="1"/>
    <col min="145" max="145" width="10.28515625" bestFit="1" customWidth="1"/>
    <col min="148" max="148" width="10.28515625" bestFit="1" customWidth="1"/>
    <col min="151" max="151" width="10.28515625" bestFit="1" customWidth="1"/>
    <col min="154" max="154" width="10.28515625" bestFit="1" customWidth="1"/>
    <col min="157" max="157" width="10.28515625" bestFit="1" customWidth="1"/>
    <col min="160" max="160" width="10.28515625" bestFit="1" customWidth="1"/>
    <col min="163" max="163" width="10.28515625" bestFit="1" customWidth="1"/>
    <col min="166" max="166" width="10.28515625" bestFit="1" customWidth="1"/>
    <col min="169" max="169" width="10.28515625" bestFit="1" customWidth="1"/>
    <col min="172" max="172" width="10.28515625" bestFit="1" customWidth="1"/>
    <col min="175" max="175" width="10.28515625" bestFit="1" customWidth="1"/>
    <col min="178" max="178" width="10.28515625" bestFit="1" customWidth="1"/>
    <col min="181" max="181" width="10.28515625" bestFit="1" customWidth="1"/>
    <col min="184" max="184" width="10.28515625" bestFit="1" customWidth="1"/>
    <col min="187" max="187" width="10.28515625" bestFit="1" customWidth="1"/>
    <col min="190" max="190" width="10.28515625" bestFit="1" customWidth="1"/>
    <col min="193" max="193" width="10.28515625" bestFit="1" customWidth="1"/>
    <col min="196" max="196" width="10.28515625" bestFit="1" customWidth="1"/>
    <col min="199" max="199" width="10.28515625" bestFit="1" customWidth="1"/>
    <col min="202" max="202" width="10.28515625" bestFit="1" customWidth="1"/>
    <col min="205" max="205" width="10.28515625" bestFit="1" customWidth="1"/>
    <col min="208" max="208" width="10.28515625" bestFit="1" customWidth="1"/>
    <col min="211" max="211" width="10.28515625" bestFit="1" customWidth="1"/>
    <col min="214" max="214" width="10.28515625" bestFit="1" customWidth="1"/>
  </cols>
  <sheetData>
    <row r="1" spans="1:33" ht="28.5" customHeight="1" x14ac:dyDescent="0.25">
      <c r="A1" s="60" t="s">
        <v>74</v>
      </c>
      <c r="B1" s="61"/>
      <c r="C1" s="61"/>
      <c r="D1" s="61"/>
      <c r="E1" s="61"/>
      <c r="F1" s="107"/>
      <c r="G1" s="107"/>
      <c r="H1" s="107"/>
      <c r="AD1" s="10"/>
      <c r="AE1" s="10"/>
      <c r="AF1" s="10"/>
      <c r="AG1" s="10"/>
    </row>
    <row r="2" spans="1:33" x14ac:dyDescent="0.2">
      <c r="AD2" s="10"/>
      <c r="AE2" s="10"/>
      <c r="AF2" s="10"/>
      <c r="AG2" s="10"/>
    </row>
    <row r="3" spans="1:33" x14ac:dyDescent="0.2">
      <c r="A3" s="2" t="s">
        <v>14</v>
      </c>
      <c r="B3" s="2"/>
      <c r="C3" s="2"/>
      <c r="D3" s="2"/>
      <c r="E3" s="2"/>
      <c r="F3" s="2"/>
      <c r="G3" s="2"/>
      <c r="H3" s="2"/>
      <c r="AD3" s="10"/>
      <c r="AE3" s="10"/>
      <c r="AF3" s="10"/>
      <c r="AG3" s="10"/>
    </row>
    <row r="4" spans="1:33" x14ac:dyDescent="0.2">
      <c r="A4" s="2" t="s">
        <v>15</v>
      </c>
      <c r="B4" s="2"/>
      <c r="C4" s="2"/>
      <c r="D4" s="2"/>
      <c r="E4" s="2"/>
      <c r="F4" s="2"/>
      <c r="G4" s="2"/>
      <c r="H4" s="2"/>
      <c r="AD4" s="10"/>
      <c r="AE4" s="10"/>
      <c r="AF4" s="10"/>
      <c r="AG4" s="10"/>
    </row>
    <row r="5" spans="1:33" x14ac:dyDescent="0.2">
      <c r="A5" s="2" t="s">
        <v>1</v>
      </c>
      <c r="B5" s="2"/>
      <c r="C5" s="2"/>
      <c r="D5" s="2"/>
      <c r="E5" s="2"/>
      <c r="F5" s="2"/>
      <c r="G5" s="2"/>
      <c r="H5" s="2"/>
      <c r="AD5" s="10"/>
      <c r="AE5" s="10"/>
      <c r="AF5" s="10"/>
      <c r="AG5" s="10"/>
    </row>
    <row r="6" spans="1:33" x14ac:dyDescent="0.2">
      <c r="A6" s="2" t="s">
        <v>7</v>
      </c>
      <c r="B6" s="2"/>
      <c r="C6" s="2"/>
      <c r="D6" s="2"/>
      <c r="E6" s="2"/>
      <c r="F6" s="2"/>
      <c r="G6" s="2"/>
      <c r="H6" s="2"/>
      <c r="AD6" s="10"/>
      <c r="AE6" s="10"/>
      <c r="AF6" s="10"/>
      <c r="AG6" s="10"/>
    </row>
    <row r="7" spans="1:33" ht="13.5" thickBot="1" x14ac:dyDescent="0.25">
      <c r="A7" s="5" t="s">
        <v>2</v>
      </c>
      <c r="B7" s="4"/>
      <c r="C7" s="4"/>
      <c r="D7" s="4"/>
      <c r="E7" s="4"/>
      <c r="F7" s="4"/>
      <c r="G7" s="4"/>
      <c r="H7" s="4"/>
      <c r="AD7" s="10"/>
      <c r="AE7" s="10"/>
      <c r="AF7" s="10"/>
      <c r="AG7" s="10"/>
    </row>
    <row r="8" spans="1:33" ht="29.25" customHeight="1" thickBot="1" x14ac:dyDescent="0.25">
      <c r="A8" s="6">
        <v>37</v>
      </c>
      <c r="B8" s="56" t="s">
        <v>130</v>
      </c>
      <c r="C8" s="57"/>
      <c r="D8" s="57"/>
      <c r="E8" s="57"/>
      <c r="F8" s="57"/>
      <c r="G8" s="57"/>
      <c r="H8" s="57"/>
      <c r="AD8" s="10"/>
      <c r="AE8" s="10"/>
      <c r="AF8" s="10"/>
      <c r="AG8" s="10"/>
    </row>
    <row r="9" spans="1:33" ht="20.25" customHeight="1" thickBot="1" x14ac:dyDescent="0.25">
      <c r="A9" s="6">
        <v>23</v>
      </c>
      <c r="B9" s="56" t="s">
        <v>131</v>
      </c>
      <c r="C9" s="57"/>
      <c r="D9" s="57"/>
      <c r="E9" s="57"/>
      <c r="F9" s="58"/>
      <c r="G9" s="58"/>
      <c r="H9" s="58"/>
      <c r="AD9" s="10"/>
      <c r="AE9" s="10"/>
      <c r="AF9" s="10"/>
      <c r="AG9" s="10"/>
    </row>
    <row r="10" spans="1:33" ht="36" customHeight="1" thickBot="1" x14ac:dyDescent="0.25">
      <c r="A10" s="6">
        <v>22</v>
      </c>
      <c r="B10" s="56" t="s">
        <v>132</v>
      </c>
      <c r="C10" s="57"/>
      <c r="D10" s="57"/>
      <c r="E10" s="57"/>
      <c r="F10" s="58"/>
      <c r="G10" s="58"/>
      <c r="H10" s="58"/>
      <c r="AD10" s="10"/>
      <c r="AE10" s="10"/>
      <c r="AF10" s="10"/>
      <c r="AG10" s="10"/>
    </row>
    <row r="11" spans="1:33" ht="33.75" customHeight="1" thickBot="1" x14ac:dyDescent="0.25">
      <c r="A11" s="6">
        <v>18</v>
      </c>
      <c r="B11" s="56" t="s">
        <v>133</v>
      </c>
      <c r="C11" s="57"/>
      <c r="D11" s="57"/>
      <c r="E11" s="57"/>
      <c r="F11" s="58"/>
      <c r="G11" s="58"/>
      <c r="H11" s="58"/>
      <c r="AD11" s="10"/>
      <c r="AE11" s="10"/>
      <c r="AF11" s="10"/>
      <c r="AG11" s="10"/>
    </row>
    <row r="12" spans="1:33" s="10" customFormat="1" ht="16.5" customHeight="1" thickBot="1" x14ac:dyDescent="0.25">
      <c r="A12" s="23"/>
      <c r="B12" s="26"/>
      <c r="C12" s="27"/>
      <c r="D12" s="27"/>
      <c r="E12" s="27"/>
      <c r="F12" s="27"/>
      <c r="G12" s="27"/>
      <c r="H12" s="27"/>
    </row>
    <row r="13" spans="1:33" ht="55.5" customHeight="1" x14ac:dyDescent="0.2">
      <c r="A13" s="79" t="s">
        <v>9</v>
      </c>
      <c r="B13" s="108" t="s">
        <v>8</v>
      </c>
      <c r="C13" s="79" t="s">
        <v>20</v>
      </c>
      <c r="D13" s="108" t="s">
        <v>138</v>
      </c>
      <c r="E13" s="78" t="s">
        <v>126</v>
      </c>
      <c r="F13" s="76"/>
      <c r="G13" s="76"/>
      <c r="H13" s="76"/>
      <c r="I13" s="76"/>
      <c r="J13" s="77"/>
      <c r="K13" s="75" t="s">
        <v>127</v>
      </c>
      <c r="L13" s="81"/>
      <c r="M13" s="81"/>
      <c r="N13" s="81"/>
      <c r="O13" s="81"/>
      <c r="P13" s="82"/>
      <c r="Q13" s="75" t="s">
        <v>128</v>
      </c>
      <c r="R13" s="76"/>
      <c r="S13" s="76"/>
      <c r="T13" s="76"/>
      <c r="U13" s="76"/>
      <c r="V13" s="77"/>
      <c r="W13" s="75" t="s">
        <v>129</v>
      </c>
      <c r="X13" s="76"/>
      <c r="Y13" s="76"/>
      <c r="Z13" s="76"/>
      <c r="AA13" s="76"/>
      <c r="AB13" s="77"/>
      <c r="AC13" s="72" t="s">
        <v>5</v>
      </c>
      <c r="AD13" s="76"/>
      <c r="AE13" s="76"/>
      <c r="AF13" s="76"/>
      <c r="AG13" s="77"/>
    </row>
    <row r="14" spans="1:33" ht="64.5" customHeight="1" thickBot="1" x14ac:dyDescent="0.25">
      <c r="A14" s="80"/>
      <c r="B14" s="109"/>
      <c r="C14" s="80"/>
      <c r="D14" s="109"/>
      <c r="E14" s="41" t="s">
        <v>64</v>
      </c>
      <c r="F14" s="31" t="s">
        <v>140</v>
      </c>
      <c r="G14" s="31" t="s">
        <v>17</v>
      </c>
      <c r="H14" s="31" t="s">
        <v>63</v>
      </c>
      <c r="I14" s="31" t="s">
        <v>65</v>
      </c>
      <c r="J14" s="42" t="s">
        <v>65</v>
      </c>
      <c r="K14" s="41" t="s">
        <v>64</v>
      </c>
      <c r="L14" s="31" t="s">
        <v>140</v>
      </c>
      <c r="M14" s="31" t="s">
        <v>17</v>
      </c>
      <c r="N14" s="31" t="s">
        <v>63</v>
      </c>
      <c r="O14" s="31" t="s">
        <v>65</v>
      </c>
      <c r="P14" s="42" t="s">
        <v>65</v>
      </c>
      <c r="Q14" s="41" t="s">
        <v>64</v>
      </c>
      <c r="R14" s="31" t="s">
        <v>140</v>
      </c>
      <c r="S14" s="31" t="s">
        <v>17</v>
      </c>
      <c r="T14" s="31" t="s">
        <v>63</v>
      </c>
      <c r="U14" s="31" t="s">
        <v>65</v>
      </c>
      <c r="V14" s="42" t="s">
        <v>65</v>
      </c>
      <c r="W14" s="41" t="s">
        <v>64</v>
      </c>
      <c r="X14" s="31" t="s">
        <v>140</v>
      </c>
      <c r="Y14" s="31" t="s">
        <v>17</v>
      </c>
      <c r="Z14" s="31" t="s">
        <v>63</v>
      </c>
      <c r="AA14" s="31" t="s">
        <v>65</v>
      </c>
      <c r="AB14" s="42" t="s">
        <v>65</v>
      </c>
      <c r="AC14" s="43">
        <v>1</v>
      </c>
      <c r="AD14" s="29">
        <v>2</v>
      </c>
      <c r="AE14" s="29">
        <v>3</v>
      </c>
      <c r="AF14" s="29">
        <v>4</v>
      </c>
      <c r="AG14" s="30" t="s">
        <v>134</v>
      </c>
    </row>
    <row r="15" spans="1:33" x14ac:dyDescent="0.2">
      <c r="A15" s="1" t="s">
        <v>41</v>
      </c>
      <c r="B15" s="11" t="s">
        <v>21</v>
      </c>
      <c r="C15" s="13">
        <f t="shared" ref="C15:C37" si="0">IF(D15&lt;&gt;1,"",SUM(J15,P15,V15,AB15))</f>
        <v>1</v>
      </c>
      <c r="D15" s="13">
        <f t="shared" ref="D15:D37" si="1">IF(SUM(E15,K15,Q15,W15)=0,0,1)</f>
        <v>1</v>
      </c>
      <c r="E15" s="17">
        <v>1</v>
      </c>
      <c r="F15" s="17">
        <v>120</v>
      </c>
      <c r="G15" s="17">
        <v>1</v>
      </c>
      <c r="H15" s="13">
        <f t="shared" ref="H15:H37" si="2">IF(E15=1,(MIN(Вес6.1,Вес6.2,Вес6.3,Вес6.4))*((100/MIN(Вес6.1,Вес6.2,Вес6.3,Вес6.4))/AG15*Вес6.1/MIN(Вес6.1,Вес6.2,Вес6.3,Вес6.4)),"")</f>
        <v>37</v>
      </c>
      <c r="I15" s="13">
        <f t="shared" ref="I15:I37" si="3">IF(H15="","не применяется",IF(E15=0,"не применяется",H15*G15/100))</f>
        <v>0.37</v>
      </c>
      <c r="J15" s="13">
        <f t="shared" ref="J15:J37" si="4">IF(ISNUMBER(I15),I15,"")</f>
        <v>0.37</v>
      </c>
      <c r="K15" s="17">
        <v>1</v>
      </c>
      <c r="L15" s="17">
        <v>100</v>
      </c>
      <c r="M15" s="17">
        <v>1</v>
      </c>
      <c r="N15" s="13">
        <f t="shared" ref="N15:N37" si="5">IF(K15=1,(MIN(Вес6.1,Вес6.2,Вес6.3,Вес6.4))*((100/MIN(Вес6.1,Вес6.2,Вес6.3,Вес6.4))/AG15*Вес6.2/MIN(Вес6.1,Вес6.2,Вес6.3,Вес6.4)),"")</f>
        <v>23</v>
      </c>
      <c r="O15" s="13">
        <f t="shared" ref="O15:O37" si="6">IF(N15="","не применяется",IF(K15=0,"не применяется",N15*M15/100))</f>
        <v>0.23</v>
      </c>
      <c r="P15" s="13">
        <f t="shared" ref="P15:P37" si="7">IF(ISNUMBER(O15),O15,"")</f>
        <v>0.23</v>
      </c>
      <c r="Q15" s="17">
        <v>1</v>
      </c>
      <c r="R15" s="17">
        <v>100</v>
      </c>
      <c r="S15" s="17">
        <v>1</v>
      </c>
      <c r="T15" s="13">
        <f t="shared" ref="T15:T37" si="8">IF(Q15=1,(MIN(Вес6.1,Вес6.2,Вес6.3,Вес6.4))*((100/MIN(Вес6.1,Вес6.2,Вес6.3,Вес6.4))/AG15*Вес6.3/MIN(Вес6.1,Вес6.2,Вес6.3,Вес6.4)),"")</f>
        <v>22</v>
      </c>
      <c r="U15" s="13">
        <f t="shared" ref="U15:U37" si="9">IF(T15="","не применяется",IF(Q15=0,"не применяется",T15*S15/100))</f>
        <v>0.22</v>
      </c>
      <c r="V15" s="13">
        <f t="shared" ref="V15:V37" si="10">IF(ISNUMBER(U15),U15,"")</f>
        <v>0.22</v>
      </c>
      <c r="W15" s="17">
        <v>1</v>
      </c>
      <c r="X15" s="17">
        <v>25</v>
      </c>
      <c r="Y15" s="17">
        <v>1</v>
      </c>
      <c r="Z15" s="13">
        <f t="shared" ref="Z15:Z37" si="11">IF(W15=1,(MIN(Вес6.1,Вес6.2,Вес6.3,Вес6.4))*((100/MIN(Вес6.1,Вес6.2,Вес6.3,Вес6.4))/AG15*Вес6.4/MIN(Вес6.1,Вес6.2,Вес6.3,Вес6.4)),"")</f>
        <v>18</v>
      </c>
      <c r="AA15" s="13">
        <f t="shared" ref="AA15:AA37" si="12">IF(Z15="","не применяется",IF(W15=0,"не применяется",Y15*Z15/100))</f>
        <v>0.18</v>
      </c>
      <c r="AB15" s="13">
        <f t="shared" ref="AB15:AB37" si="13">IF(ISNUMBER(AA15),AA15,"")</f>
        <v>0.18</v>
      </c>
      <c r="AC15" s="13">
        <f t="shared" ref="AC15:AC37" si="14">IF(E15=1,Вес6.1/MIN(Вес6.1,Вес6.2,Вес6.3,Вес6.4),"")</f>
        <v>2.0555555555555554</v>
      </c>
      <c r="AD15" s="13">
        <f t="shared" ref="AD15:AD37" si="15">IF(K15=1,Вес6.2/MIN(Вес6.1,Вес6.2,Вес6.3,Вес6.4),"")</f>
        <v>1.2777777777777777</v>
      </c>
      <c r="AE15" s="13">
        <f t="shared" ref="AE15:AE37" si="16">IF(Q15=1,Вес6.3/MIN(Вес6.1,Вес6.2,Вес6.3,Вес6.4),"")</f>
        <v>1.2222222222222223</v>
      </c>
      <c r="AF15" s="13">
        <f t="shared" ref="AF15:AF37" si="17">IF(W15=1,Вес6.4/MIN(Вес6.1,Вес6.2,Вес6.3,Вес6.4),"")</f>
        <v>1</v>
      </c>
      <c r="AG15" s="13">
        <f t="shared" ref="AG15:AG37" si="18">SUM(AC15:AF15)</f>
        <v>5.5555555555555554</v>
      </c>
    </row>
    <row r="16" spans="1:33" x14ac:dyDescent="0.2">
      <c r="A16" s="1" t="s">
        <v>42</v>
      </c>
      <c r="B16" s="11" t="s">
        <v>148</v>
      </c>
      <c r="C16" s="13">
        <f t="shared" si="0"/>
        <v>0.78534100000000007</v>
      </c>
      <c r="D16" s="13">
        <f t="shared" si="1"/>
        <v>1</v>
      </c>
      <c r="E16" s="17">
        <v>1</v>
      </c>
      <c r="F16" s="17">
        <v>120</v>
      </c>
      <c r="G16" s="17">
        <v>1</v>
      </c>
      <c r="H16" s="13">
        <f t="shared" si="2"/>
        <v>37</v>
      </c>
      <c r="I16" s="13">
        <f t="shared" si="3"/>
        <v>0.37</v>
      </c>
      <c r="J16" s="13">
        <f t="shared" si="4"/>
        <v>0.37</v>
      </c>
      <c r="K16" s="17">
        <v>1</v>
      </c>
      <c r="L16" s="17">
        <v>6.6666999999999996</v>
      </c>
      <c r="M16" s="17">
        <v>6.6699999999999995E-2</v>
      </c>
      <c r="N16" s="13">
        <f t="shared" si="5"/>
        <v>23</v>
      </c>
      <c r="O16" s="13">
        <f t="shared" si="6"/>
        <v>1.5340999999999999E-2</v>
      </c>
      <c r="P16" s="13">
        <f t="shared" si="7"/>
        <v>1.5340999999999999E-2</v>
      </c>
      <c r="Q16" s="17">
        <v>1</v>
      </c>
      <c r="R16" s="17">
        <v>100</v>
      </c>
      <c r="S16" s="17">
        <v>1</v>
      </c>
      <c r="T16" s="13">
        <f t="shared" si="8"/>
        <v>22</v>
      </c>
      <c r="U16" s="13">
        <f t="shared" si="9"/>
        <v>0.22</v>
      </c>
      <c r="V16" s="13">
        <f t="shared" si="10"/>
        <v>0.22</v>
      </c>
      <c r="W16" s="17">
        <v>1</v>
      </c>
      <c r="X16" s="17">
        <v>26.666699999999999</v>
      </c>
      <c r="Y16" s="17">
        <v>1</v>
      </c>
      <c r="Z16" s="13">
        <f t="shared" si="11"/>
        <v>18</v>
      </c>
      <c r="AA16" s="13">
        <f t="shared" si="12"/>
        <v>0.18</v>
      </c>
      <c r="AB16" s="13">
        <f t="shared" si="13"/>
        <v>0.18</v>
      </c>
      <c r="AC16" s="13">
        <f t="shared" si="14"/>
        <v>2.0555555555555554</v>
      </c>
      <c r="AD16" s="13">
        <f t="shared" si="15"/>
        <v>1.2777777777777777</v>
      </c>
      <c r="AE16" s="13">
        <f t="shared" si="16"/>
        <v>1.2222222222222223</v>
      </c>
      <c r="AF16" s="13">
        <f t="shared" si="17"/>
        <v>1</v>
      </c>
      <c r="AG16" s="13">
        <f t="shared" si="18"/>
        <v>5.5555555555555554</v>
      </c>
    </row>
    <row r="17" spans="1:33" ht="25.5" x14ac:dyDescent="0.2">
      <c r="A17" s="1" t="s">
        <v>43</v>
      </c>
      <c r="B17" s="11" t="s">
        <v>22</v>
      </c>
      <c r="C17" s="13">
        <f t="shared" si="0"/>
        <v>1.0243402597402596</v>
      </c>
      <c r="D17" s="13">
        <f t="shared" si="1"/>
        <v>1</v>
      </c>
      <c r="E17" s="17">
        <v>1</v>
      </c>
      <c r="F17" s="17">
        <v>120</v>
      </c>
      <c r="G17" s="17">
        <v>1</v>
      </c>
      <c r="H17" s="13">
        <f t="shared" si="2"/>
        <v>48.051948051948052</v>
      </c>
      <c r="I17" s="13">
        <f t="shared" si="3"/>
        <v>0.48051948051948051</v>
      </c>
      <c r="J17" s="13">
        <f t="shared" si="4"/>
        <v>0.48051948051948051</v>
      </c>
      <c r="K17" s="17">
        <v>0</v>
      </c>
      <c r="L17" s="17">
        <v>11.764699999999999</v>
      </c>
      <c r="M17" s="17">
        <v>0.1176</v>
      </c>
      <c r="N17" s="13" t="str">
        <f t="shared" si="5"/>
        <v/>
      </c>
      <c r="O17" s="13" t="str">
        <f t="shared" si="6"/>
        <v>не применяется</v>
      </c>
      <c r="P17" s="13" t="str">
        <f t="shared" si="7"/>
        <v/>
      </c>
      <c r="Q17" s="17">
        <v>1</v>
      </c>
      <c r="R17" s="17">
        <v>113.33329999999999</v>
      </c>
      <c r="S17" s="17">
        <v>1.1333</v>
      </c>
      <c r="T17" s="13">
        <f t="shared" si="8"/>
        <v>28.571428571428569</v>
      </c>
      <c r="U17" s="13">
        <f t="shared" si="9"/>
        <v>0.32379999999999998</v>
      </c>
      <c r="V17" s="13">
        <f t="shared" si="10"/>
        <v>0.32379999999999998</v>
      </c>
      <c r="W17" s="17">
        <v>1</v>
      </c>
      <c r="X17" s="17">
        <v>23.529399999999999</v>
      </c>
      <c r="Y17" s="17">
        <v>0.94120000000000004</v>
      </c>
      <c r="Z17" s="13">
        <f t="shared" si="11"/>
        <v>23.376623376623378</v>
      </c>
      <c r="AA17" s="13">
        <f t="shared" si="12"/>
        <v>0.22002077922077923</v>
      </c>
      <c r="AB17" s="13">
        <f t="shared" si="13"/>
        <v>0.22002077922077923</v>
      </c>
      <c r="AC17" s="13">
        <f t="shared" si="14"/>
        <v>2.0555555555555554</v>
      </c>
      <c r="AD17" s="13" t="str">
        <f t="shared" si="15"/>
        <v/>
      </c>
      <c r="AE17" s="13">
        <f t="shared" si="16"/>
        <v>1.2222222222222223</v>
      </c>
      <c r="AF17" s="13">
        <f t="shared" si="17"/>
        <v>1</v>
      </c>
      <c r="AG17" s="13">
        <f t="shared" si="18"/>
        <v>4.2777777777777777</v>
      </c>
    </row>
    <row r="18" spans="1:33" x14ac:dyDescent="0.2">
      <c r="A18" s="1" t="s">
        <v>44</v>
      </c>
      <c r="B18" s="11" t="s">
        <v>23</v>
      </c>
      <c r="C18" s="13">
        <f t="shared" si="0"/>
        <v>0.82</v>
      </c>
      <c r="D18" s="13">
        <f t="shared" si="1"/>
        <v>1</v>
      </c>
      <c r="E18" s="17">
        <v>1</v>
      </c>
      <c r="F18" s="17">
        <v>120</v>
      </c>
      <c r="G18" s="17">
        <v>1</v>
      </c>
      <c r="H18" s="13">
        <f t="shared" si="2"/>
        <v>37</v>
      </c>
      <c r="I18" s="13">
        <f t="shared" si="3"/>
        <v>0.37</v>
      </c>
      <c r="J18" s="13">
        <f t="shared" si="4"/>
        <v>0.37</v>
      </c>
      <c r="K18" s="17">
        <v>1</v>
      </c>
      <c r="L18" s="17">
        <v>100</v>
      </c>
      <c r="M18" s="17">
        <v>1</v>
      </c>
      <c r="N18" s="13">
        <f t="shared" si="5"/>
        <v>23</v>
      </c>
      <c r="O18" s="13">
        <f t="shared" si="6"/>
        <v>0.23</v>
      </c>
      <c r="P18" s="13">
        <f t="shared" si="7"/>
        <v>0.23</v>
      </c>
      <c r="Q18" s="17">
        <v>1</v>
      </c>
      <c r="R18" s="17">
        <v>100</v>
      </c>
      <c r="S18" s="17">
        <v>1</v>
      </c>
      <c r="T18" s="13">
        <f t="shared" si="8"/>
        <v>22</v>
      </c>
      <c r="U18" s="13">
        <f t="shared" si="9"/>
        <v>0.22</v>
      </c>
      <c r="V18" s="13">
        <f t="shared" si="10"/>
        <v>0.22</v>
      </c>
      <c r="W18" s="17">
        <v>1</v>
      </c>
      <c r="X18" s="17">
        <v>0</v>
      </c>
      <c r="Y18" s="17">
        <v>0</v>
      </c>
      <c r="Z18" s="13">
        <f t="shared" si="11"/>
        <v>18</v>
      </c>
      <c r="AA18" s="13">
        <f t="shared" si="12"/>
        <v>0</v>
      </c>
      <c r="AB18" s="13">
        <f t="shared" si="13"/>
        <v>0</v>
      </c>
      <c r="AC18" s="13">
        <f t="shared" si="14"/>
        <v>2.0555555555555554</v>
      </c>
      <c r="AD18" s="13">
        <f t="shared" si="15"/>
        <v>1.2777777777777777</v>
      </c>
      <c r="AE18" s="13">
        <f t="shared" si="16"/>
        <v>1.2222222222222223</v>
      </c>
      <c r="AF18" s="13">
        <f t="shared" si="17"/>
        <v>1</v>
      </c>
      <c r="AG18" s="13">
        <f t="shared" si="18"/>
        <v>5.5555555555555554</v>
      </c>
    </row>
    <row r="19" spans="1:33" ht="25.5" x14ac:dyDescent="0.2">
      <c r="A19" s="1" t="s">
        <v>45</v>
      </c>
      <c r="B19" s="11" t="s">
        <v>24</v>
      </c>
      <c r="C19" s="13">
        <f t="shared" si="0"/>
        <v>0.63125000000000009</v>
      </c>
      <c r="D19" s="13">
        <f t="shared" si="1"/>
        <v>1</v>
      </c>
      <c r="E19" s="17">
        <v>1</v>
      </c>
      <c r="F19" s="17">
        <v>112.5</v>
      </c>
      <c r="G19" s="17">
        <v>0.625</v>
      </c>
      <c r="H19" s="13">
        <f t="shared" si="2"/>
        <v>37</v>
      </c>
      <c r="I19" s="13">
        <f t="shared" si="3"/>
        <v>0.23125000000000001</v>
      </c>
      <c r="J19" s="13">
        <f t="shared" si="4"/>
        <v>0.23125000000000001</v>
      </c>
      <c r="K19" s="17">
        <v>1</v>
      </c>
      <c r="L19" s="17">
        <v>0</v>
      </c>
      <c r="M19" s="17">
        <v>0</v>
      </c>
      <c r="N19" s="13">
        <f t="shared" si="5"/>
        <v>23</v>
      </c>
      <c r="O19" s="13">
        <f t="shared" si="6"/>
        <v>0</v>
      </c>
      <c r="P19" s="13">
        <f t="shared" si="7"/>
        <v>0</v>
      </c>
      <c r="Q19" s="17">
        <v>1</v>
      </c>
      <c r="R19" s="17">
        <v>100</v>
      </c>
      <c r="S19" s="17">
        <v>1</v>
      </c>
      <c r="T19" s="13">
        <f t="shared" si="8"/>
        <v>22</v>
      </c>
      <c r="U19" s="13">
        <f t="shared" si="9"/>
        <v>0.22</v>
      </c>
      <c r="V19" s="13">
        <f t="shared" si="10"/>
        <v>0.22</v>
      </c>
      <c r="W19" s="17">
        <v>1</v>
      </c>
      <c r="X19" s="17">
        <v>25</v>
      </c>
      <c r="Y19" s="17">
        <v>1</v>
      </c>
      <c r="Z19" s="13">
        <f t="shared" si="11"/>
        <v>18</v>
      </c>
      <c r="AA19" s="13">
        <f t="shared" si="12"/>
        <v>0.18</v>
      </c>
      <c r="AB19" s="13">
        <f t="shared" si="13"/>
        <v>0.18</v>
      </c>
      <c r="AC19" s="13">
        <f t="shared" si="14"/>
        <v>2.0555555555555554</v>
      </c>
      <c r="AD19" s="13">
        <f t="shared" si="15"/>
        <v>1.2777777777777777</v>
      </c>
      <c r="AE19" s="13">
        <f t="shared" si="16"/>
        <v>1.2222222222222223</v>
      </c>
      <c r="AF19" s="13">
        <f t="shared" si="17"/>
        <v>1</v>
      </c>
      <c r="AG19" s="13">
        <f t="shared" si="18"/>
        <v>5.5555555555555554</v>
      </c>
    </row>
    <row r="20" spans="1:33" ht="25.5" x14ac:dyDescent="0.2">
      <c r="A20" s="1" t="s">
        <v>46</v>
      </c>
      <c r="B20" s="11" t="s">
        <v>25</v>
      </c>
      <c r="C20" s="13">
        <f t="shared" si="0"/>
        <v>0.754</v>
      </c>
      <c r="D20" s="13">
        <f t="shared" si="1"/>
        <v>1</v>
      </c>
      <c r="E20" s="17">
        <v>1</v>
      </c>
      <c r="F20" s="17">
        <v>135</v>
      </c>
      <c r="G20" s="17">
        <v>1</v>
      </c>
      <c r="H20" s="13">
        <f t="shared" si="2"/>
        <v>37</v>
      </c>
      <c r="I20" s="13">
        <f t="shared" si="3"/>
        <v>0.37</v>
      </c>
      <c r="J20" s="13">
        <f t="shared" si="4"/>
        <v>0.37</v>
      </c>
      <c r="K20" s="17">
        <v>1</v>
      </c>
      <c r="L20" s="17">
        <v>40</v>
      </c>
      <c r="M20" s="17">
        <v>0.4</v>
      </c>
      <c r="N20" s="13">
        <f t="shared" si="5"/>
        <v>23</v>
      </c>
      <c r="O20" s="13">
        <f t="shared" si="6"/>
        <v>9.2000000000000012E-2</v>
      </c>
      <c r="P20" s="13">
        <f t="shared" si="7"/>
        <v>9.2000000000000012E-2</v>
      </c>
      <c r="Q20" s="17">
        <v>1</v>
      </c>
      <c r="R20" s="17">
        <v>100</v>
      </c>
      <c r="S20" s="17">
        <v>1</v>
      </c>
      <c r="T20" s="13">
        <f t="shared" si="8"/>
        <v>22</v>
      </c>
      <c r="U20" s="13">
        <f t="shared" si="9"/>
        <v>0.22</v>
      </c>
      <c r="V20" s="13">
        <f t="shared" si="10"/>
        <v>0.22</v>
      </c>
      <c r="W20" s="17">
        <v>1</v>
      </c>
      <c r="X20" s="17">
        <v>10</v>
      </c>
      <c r="Y20" s="17">
        <v>0.4</v>
      </c>
      <c r="Z20" s="13">
        <f t="shared" si="11"/>
        <v>18</v>
      </c>
      <c r="AA20" s="13">
        <f t="shared" si="12"/>
        <v>7.2000000000000008E-2</v>
      </c>
      <c r="AB20" s="13">
        <f t="shared" si="13"/>
        <v>7.2000000000000008E-2</v>
      </c>
      <c r="AC20" s="13">
        <f t="shared" si="14"/>
        <v>2.0555555555555554</v>
      </c>
      <c r="AD20" s="13">
        <f t="shared" si="15"/>
        <v>1.2777777777777777</v>
      </c>
      <c r="AE20" s="13">
        <f t="shared" si="16"/>
        <v>1.2222222222222223</v>
      </c>
      <c r="AF20" s="13">
        <f t="shared" si="17"/>
        <v>1</v>
      </c>
      <c r="AG20" s="13">
        <f t="shared" si="18"/>
        <v>5.5555555555555554</v>
      </c>
    </row>
    <row r="21" spans="1:33" ht="25.5" x14ac:dyDescent="0.2">
      <c r="A21" s="1" t="s">
        <v>47</v>
      </c>
      <c r="B21" s="11" t="s">
        <v>26</v>
      </c>
      <c r="C21" s="13">
        <f t="shared" si="0"/>
        <v>0.78</v>
      </c>
      <c r="D21" s="13">
        <f t="shared" si="1"/>
        <v>1</v>
      </c>
      <c r="E21" s="17">
        <v>1</v>
      </c>
      <c r="F21" s="17">
        <v>120</v>
      </c>
      <c r="G21" s="17">
        <v>1</v>
      </c>
      <c r="H21" s="13">
        <f t="shared" si="2"/>
        <v>37</v>
      </c>
      <c r="I21" s="13">
        <f t="shared" si="3"/>
        <v>0.37</v>
      </c>
      <c r="J21" s="13">
        <f t="shared" si="4"/>
        <v>0.37</v>
      </c>
      <c r="K21" s="17">
        <v>1</v>
      </c>
      <c r="L21" s="17">
        <v>20</v>
      </c>
      <c r="M21" s="17">
        <v>0.2</v>
      </c>
      <c r="N21" s="13">
        <f t="shared" si="5"/>
        <v>23</v>
      </c>
      <c r="O21" s="13">
        <f t="shared" si="6"/>
        <v>4.6000000000000006E-2</v>
      </c>
      <c r="P21" s="13">
        <f t="shared" si="7"/>
        <v>4.6000000000000006E-2</v>
      </c>
      <c r="Q21" s="17">
        <v>1</v>
      </c>
      <c r="R21" s="17">
        <v>100</v>
      </c>
      <c r="S21" s="17">
        <v>1</v>
      </c>
      <c r="T21" s="13">
        <f t="shared" si="8"/>
        <v>22</v>
      </c>
      <c r="U21" s="13">
        <f t="shared" si="9"/>
        <v>0.22</v>
      </c>
      <c r="V21" s="13">
        <f t="shared" si="10"/>
        <v>0.22</v>
      </c>
      <c r="W21" s="17">
        <v>1</v>
      </c>
      <c r="X21" s="17">
        <v>20</v>
      </c>
      <c r="Y21" s="17">
        <v>0.8</v>
      </c>
      <c r="Z21" s="13">
        <f t="shared" si="11"/>
        <v>18</v>
      </c>
      <c r="AA21" s="13">
        <f t="shared" si="12"/>
        <v>0.14400000000000002</v>
      </c>
      <c r="AB21" s="13">
        <f t="shared" si="13"/>
        <v>0.14400000000000002</v>
      </c>
      <c r="AC21" s="13">
        <f t="shared" si="14"/>
        <v>2.0555555555555554</v>
      </c>
      <c r="AD21" s="13">
        <f t="shared" si="15"/>
        <v>1.2777777777777777</v>
      </c>
      <c r="AE21" s="13">
        <f t="shared" si="16"/>
        <v>1.2222222222222223</v>
      </c>
      <c r="AF21" s="13">
        <f t="shared" si="17"/>
        <v>1</v>
      </c>
      <c r="AG21" s="13">
        <f t="shared" si="18"/>
        <v>5.5555555555555554</v>
      </c>
    </row>
    <row r="22" spans="1:33" ht="25.5" x14ac:dyDescent="0.2">
      <c r="A22" s="1" t="s">
        <v>48</v>
      </c>
      <c r="B22" s="11" t="s">
        <v>27</v>
      </c>
      <c r="C22" s="13">
        <f t="shared" si="0"/>
        <v>0.83899999999999997</v>
      </c>
      <c r="D22" s="13">
        <f t="shared" si="1"/>
        <v>1</v>
      </c>
      <c r="E22" s="17">
        <v>1</v>
      </c>
      <c r="F22" s="17">
        <v>120</v>
      </c>
      <c r="G22" s="17">
        <v>1</v>
      </c>
      <c r="H22" s="13">
        <f t="shared" si="2"/>
        <v>37</v>
      </c>
      <c r="I22" s="13">
        <f t="shared" si="3"/>
        <v>0.37</v>
      </c>
      <c r="J22" s="13">
        <f t="shared" si="4"/>
        <v>0.37</v>
      </c>
      <c r="K22" s="17">
        <v>1</v>
      </c>
      <c r="L22" s="17">
        <v>30</v>
      </c>
      <c r="M22" s="17">
        <v>0.3</v>
      </c>
      <c r="N22" s="13">
        <f t="shared" si="5"/>
        <v>23</v>
      </c>
      <c r="O22" s="13">
        <f t="shared" si="6"/>
        <v>6.8999999999999992E-2</v>
      </c>
      <c r="P22" s="13">
        <f t="shared" si="7"/>
        <v>6.8999999999999992E-2</v>
      </c>
      <c r="Q22" s="17">
        <v>1</v>
      </c>
      <c r="R22" s="17">
        <v>100</v>
      </c>
      <c r="S22" s="17">
        <v>1</v>
      </c>
      <c r="T22" s="13">
        <f t="shared" si="8"/>
        <v>22</v>
      </c>
      <c r="U22" s="13">
        <f t="shared" si="9"/>
        <v>0.22</v>
      </c>
      <c r="V22" s="13">
        <f t="shared" si="10"/>
        <v>0.22</v>
      </c>
      <c r="W22" s="17">
        <v>1</v>
      </c>
      <c r="X22" s="17">
        <v>50</v>
      </c>
      <c r="Y22" s="17">
        <v>1</v>
      </c>
      <c r="Z22" s="13">
        <f t="shared" si="11"/>
        <v>18</v>
      </c>
      <c r="AA22" s="13">
        <f t="shared" si="12"/>
        <v>0.18</v>
      </c>
      <c r="AB22" s="13">
        <f t="shared" si="13"/>
        <v>0.18</v>
      </c>
      <c r="AC22" s="13">
        <f t="shared" si="14"/>
        <v>2.0555555555555554</v>
      </c>
      <c r="AD22" s="13">
        <f t="shared" si="15"/>
        <v>1.2777777777777777</v>
      </c>
      <c r="AE22" s="13">
        <f t="shared" si="16"/>
        <v>1.2222222222222223</v>
      </c>
      <c r="AF22" s="13">
        <f t="shared" si="17"/>
        <v>1</v>
      </c>
      <c r="AG22" s="13">
        <f t="shared" si="18"/>
        <v>5.5555555555555554</v>
      </c>
    </row>
    <row r="23" spans="1:33" x14ac:dyDescent="0.2">
      <c r="A23" s="1" t="s">
        <v>49</v>
      </c>
      <c r="B23" s="11" t="s">
        <v>28</v>
      </c>
      <c r="C23" s="13">
        <f t="shared" si="0"/>
        <v>0.70499999999999996</v>
      </c>
      <c r="D23" s="13">
        <f t="shared" si="1"/>
        <v>1</v>
      </c>
      <c r="E23" s="17">
        <v>1</v>
      </c>
      <c r="F23" s="17">
        <v>120</v>
      </c>
      <c r="G23" s="17">
        <v>1</v>
      </c>
      <c r="H23" s="13">
        <f t="shared" si="2"/>
        <v>37</v>
      </c>
      <c r="I23" s="13">
        <f t="shared" si="3"/>
        <v>0.37</v>
      </c>
      <c r="J23" s="13">
        <f t="shared" si="4"/>
        <v>0.37</v>
      </c>
      <c r="K23" s="17">
        <v>1</v>
      </c>
      <c r="L23" s="17">
        <v>50</v>
      </c>
      <c r="M23" s="17">
        <v>0.5</v>
      </c>
      <c r="N23" s="13">
        <f t="shared" si="5"/>
        <v>23</v>
      </c>
      <c r="O23" s="13">
        <f t="shared" si="6"/>
        <v>0.115</v>
      </c>
      <c r="P23" s="13">
        <f t="shared" si="7"/>
        <v>0.115</v>
      </c>
      <c r="Q23" s="17">
        <v>1</v>
      </c>
      <c r="R23" s="17">
        <v>100</v>
      </c>
      <c r="S23" s="17">
        <v>1</v>
      </c>
      <c r="T23" s="13">
        <f t="shared" si="8"/>
        <v>22</v>
      </c>
      <c r="U23" s="13">
        <f t="shared" si="9"/>
        <v>0.22</v>
      </c>
      <c r="V23" s="13">
        <f t="shared" si="10"/>
        <v>0.22</v>
      </c>
      <c r="W23" s="17">
        <v>1</v>
      </c>
      <c r="X23" s="17">
        <v>0</v>
      </c>
      <c r="Y23" s="17">
        <v>0</v>
      </c>
      <c r="Z23" s="13">
        <f t="shared" si="11"/>
        <v>18</v>
      </c>
      <c r="AA23" s="13">
        <f t="shared" si="12"/>
        <v>0</v>
      </c>
      <c r="AB23" s="13">
        <f t="shared" si="13"/>
        <v>0</v>
      </c>
      <c r="AC23" s="13">
        <f t="shared" si="14"/>
        <v>2.0555555555555554</v>
      </c>
      <c r="AD23" s="13">
        <f t="shared" si="15"/>
        <v>1.2777777777777777</v>
      </c>
      <c r="AE23" s="13">
        <f t="shared" si="16"/>
        <v>1.2222222222222223</v>
      </c>
      <c r="AF23" s="13">
        <f t="shared" si="17"/>
        <v>1</v>
      </c>
      <c r="AG23" s="13">
        <f t="shared" si="18"/>
        <v>5.5555555555555554</v>
      </c>
    </row>
    <row r="24" spans="1:33" ht="25.5" x14ac:dyDescent="0.2">
      <c r="A24" s="1" t="s">
        <v>150</v>
      </c>
      <c r="B24" s="11" t="s">
        <v>146</v>
      </c>
      <c r="C24" s="13">
        <f t="shared" si="0"/>
        <v>0.80998900000000007</v>
      </c>
      <c r="D24" s="13">
        <f t="shared" si="1"/>
        <v>1</v>
      </c>
      <c r="E24" s="17">
        <v>1</v>
      </c>
      <c r="F24" s="17">
        <v>120</v>
      </c>
      <c r="G24" s="17">
        <v>1</v>
      </c>
      <c r="H24" s="13">
        <f t="shared" si="2"/>
        <v>37</v>
      </c>
      <c r="I24" s="13">
        <f t="shared" si="3"/>
        <v>0.37</v>
      </c>
      <c r="J24" s="13">
        <f t="shared" si="4"/>
        <v>0.37</v>
      </c>
      <c r="K24" s="17">
        <v>1</v>
      </c>
      <c r="L24" s="17">
        <v>28.571400000000001</v>
      </c>
      <c r="M24" s="17">
        <v>0.28570000000000001</v>
      </c>
      <c r="N24" s="13">
        <f t="shared" si="5"/>
        <v>23</v>
      </c>
      <c r="O24" s="13">
        <f t="shared" si="6"/>
        <v>6.5711000000000006E-2</v>
      </c>
      <c r="P24" s="13">
        <f t="shared" si="7"/>
        <v>6.5711000000000006E-2</v>
      </c>
      <c r="Q24" s="17">
        <v>1</v>
      </c>
      <c r="R24" s="17">
        <v>100</v>
      </c>
      <c r="S24" s="17">
        <v>1</v>
      </c>
      <c r="T24" s="13">
        <f t="shared" si="8"/>
        <v>22</v>
      </c>
      <c r="U24" s="13">
        <f t="shared" si="9"/>
        <v>0.22</v>
      </c>
      <c r="V24" s="13">
        <f t="shared" si="10"/>
        <v>0.22</v>
      </c>
      <c r="W24" s="17">
        <v>1</v>
      </c>
      <c r="X24" s="17">
        <v>21.428599999999999</v>
      </c>
      <c r="Y24" s="17">
        <v>0.85709999999999997</v>
      </c>
      <c r="Z24" s="13">
        <f t="shared" si="11"/>
        <v>18</v>
      </c>
      <c r="AA24" s="13">
        <f t="shared" si="12"/>
        <v>0.154278</v>
      </c>
      <c r="AB24" s="13">
        <f t="shared" si="13"/>
        <v>0.154278</v>
      </c>
      <c r="AC24" s="13">
        <f t="shared" si="14"/>
        <v>2.0555555555555554</v>
      </c>
      <c r="AD24" s="13">
        <f t="shared" si="15"/>
        <v>1.2777777777777777</v>
      </c>
      <c r="AE24" s="13">
        <f t="shared" si="16"/>
        <v>1.2222222222222223</v>
      </c>
      <c r="AF24" s="13">
        <f t="shared" si="17"/>
        <v>1</v>
      </c>
      <c r="AG24" s="13">
        <f t="shared" si="18"/>
        <v>5.5555555555555554</v>
      </c>
    </row>
    <row r="25" spans="1:33" x14ac:dyDescent="0.2">
      <c r="A25" s="1" t="s">
        <v>50</v>
      </c>
      <c r="B25" s="11" t="s">
        <v>29</v>
      </c>
      <c r="C25" s="13">
        <f t="shared" si="0"/>
        <v>0.86334699999999998</v>
      </c>
      <c r="D25" s="13">
        <f t="shared" si="1"/>
        <v>1</v>
      </c>
      <c r="E25" s="17">
        <v>1</v>
      </c>
      <c r="F25" s="17">
        <v>120</v>
      </c>
      <c r="G25" s="17">
        <v>1</v>
      </c>
      <c r="H25" s="13">
        <f t="shared" si="2"/>
        <v>37</v>
      </c>
      <c r="I25" s="13">
        <f t="shared" si="3"/>
        <v>0.37</v>
      </c>
      <c r="J25" s="13">
        <f t="shared" si="4"/>
        <v>0.37</v>
      </c>
      <c r="K25" s="17">
        <v>1</v>
      </c>
      <c r="L25" s="17">
        <v>66.666700000000006</v>
      </c>
      <c r="M25" s="17">
        <v>0.66669999999999996</v>
      </c>
      <c r="N25" s="13">
        <f t="shared" si="5"/>
        <v>23</v>
      </c>
      <c r="O25" s="13">
        <f t="shared" si="6"/>
        <v>0.15334100000000001</v>
      </c>
      <c r="P25" s="13">
        <f t="shared" si="7"/>
        <v>0.15334100000000001</v>
      </c>
      <c r="Q25" s="17">
        <v>1</v>
      </c>
      <c r="R25" s="17">
        <v>100</v>
      </c>
      <c r="S25" s="17">
        <v>1</v>
      </c>
      <c r="T25" s="13">
        <f t="shared" si="8"/>
        <v>22</v>
      </c>
      <c r="U25" s="13">
        <f t="shared" si="9"/>
        <v>0.22</v>
      </c>
      <c r="V25" s="13">
        <f t="shared" si="10"/>
        <v>0.22</v>
      </c>
      <c r="W25" s="17">
        <v>1</v>
      </c>
      <c r="X25" s="17">
        <v>16.666699999999999</v>
      </c>
      <c r="Y25" s="17">
        <v>0.66669999999999996</v>
      </c>
      <c r="Z25" s="13">
        <f t="shared" si="11"/>
        <v>18</v>
      </c>
      <c r="AA25" s="13">
        <f t="shared" si="12"/>
        <v>0.12000599999999999</v>
      </c>
      <c r="AB25" s="13">
        <f t="shared" si="13"/>
        <v>0.12000599999999999</v>
      </c>
      <c r="AC25" s="13">
        <f t="shared" si="14"/>
        <v>2.0555555555555554</v>
      </c>
      <c r="AD25" s="13">
        <f t="shared" si="15"/>
        <v>1.2777777777777777</v>
      </c>
      <c r="AE25" s="13">
        <f t="shared" si="16"/>
        <v>1.2222222222222223</v>
      </c>
      <c r="AF25" s="13">
        <f t="shared" si="17"/>
        <v>1</v>
      </c>
      <c r="AG25" s="13">
        <f t="shared" si="18"/>
        <v>5.5555555555555554</v>
      </c>
    </row>
    <row r="26" spans="1:33" x14ac:dyDescent="0.2">
      <c r="A26" s="1" t="s">
        <v>51</v>
      </c>
      <c r="B26" s="11" t="s">
        <v>30</v>
      </c>
      <c r="C26" s="13">
        <f t="shared" si="0"/>
        <v>0.77389400000000008</v>
      </c>
      <c r="D26" s="13">
        <f t="shared" si="1"/>
        <v>1</v>
      </c>
      <c r="E26" s="17">
        <v>1</v>
      </c>
      <c r="F26" s="17">
        <v>118</v>
      </c>
      <c r="G26" s="17">
        <v>0.9</v>
      </c>
      <c r="H26" s="13">
        <f t="shared" si="2"/>
        <v>37</v>
      </c>
      <c r="I26" s="13">
        <f t="shared" si="3"/>
        <v>0.33300000000000002</v>
      </c>
      <c r="J26" s="13">
        <f t="shared" si="4"/>
        <v>0.33300000000000002</v>
      </c>
      <c r="K26" s="17">
        <v>1</v>
      </c>
      <c r="L26" s="17">
        <v>17.777799999999999</v>
      </c>
      <c r="M26" s="17">
        <v>0.17780000000000001</v>
      </c>
      <c r="N26" s="13">
        <f t="shared" si="5"/>
        <v>23</v>
      </c>
      <c r="O26" s="13">
        <f t="shared" si="6"/>
        <v>4.0894000000000007E-2</v>
      </c>
      <c r="P26" s="13">
        <f t="shared" si="7"/>
        <v>4.0894000000000007E-2</v>
      </c>
      <c r="Q26" s="17">
        <v>1</v>
      </c>
      <c r="R26" s="17">
        <v>100</v>
      </c>
      <c r="S26" s="17">
        <v>1</v>
      </c>
      <c r="T26" s="13">
        <f t="shared" si="8"/>
        <v>22</v>
      </c>
      <c r="U26" s="13">
        <f t="shared" si="9"/>
        <v>0.22</v>
      </c>
      <c r="V26" s="13">
        <f t="shared" si="10"/>
        <v>0.22</v>
      </c>
      <c r="W26" s="17">
        <v>1</v>
      </c>
      <c r="X26" s="17">
        <v>77.777799999999999</v>
      </c>
      <c r="Y26" s="17">
        <v>1</v>
      </c>
      <c r="Z26" s="13">
        <f t="shared" si="11"/>
        <v>18</v>
      </c>
      <c r="AA26" s="13">
        <f t="shared" si="12"/>
        <v>0.18</v>
      </c>
      <c r="AB26" s="13">
        <f t="shared" si="13"/>
        <v>0.18</v>
      </c>
      <c r="AC26" s="13">
        <f t="shared" si="14"/>
        <v>2.0555555555555554</v>
      </c>
      <c r="AD26" s="13">
        <f t="shared" si="15"/>
        <v>1.2777777777777777</v>
      </c>
      <c r="AE26" s="13">
        <f t="shared" si="16"/>
        <v>1.2222222222222223</v>
      </c>
      <c r="AF26" s="13">
        <f t="shared" si="17"/>
        <v>1</v>
      </c>
      <c r="AG26" s="13">
        <f t="shared" si="18"/>
        <v>5.5555555555555554</v>
      </c>
    </row>
    <row r="27" spans="1:33" ht="25.5" x14ac:dyDescent="0.2">
      <c r="A27" s="1" t="s">
        <v>52</v>
      </c>
      <c r="B27" s="11" t="s">
        <v>31</v>
      </c>
      <c r="C27" s="13">
        <f t="shared" si="0"/>
        <v>0.34160599999999997</v>
      </c>
      <c r="D27" s="13">
        <f t="shared" si="1"/>
        <v>1</v>
      </c>
      <c r="E27" s="17">
        <v>1</v>
      </c>
      <c r="F27" s="17">
        <v>92.307699999999997</v>
      </c>
      <c r="G27" s="17">
        <v>0</v>
      </c>
      <c r="H27" s="13">
        <f t="shared" si="2"/>
        <v>37</v>
      </c>
      <c r="I27" s="13">
        <f t="shared" si="3"/>
        <v>0</v>
      </c>
      <c r="J27" s="13">
        <f t="shared" si="4"/>
        <v>0</v>
      </c>
      <c r="K27" s="17">
        <v>1</v>
      </c>
      <c r="L27" s="17">
        <v>11.538500000000001</v>
      </c>
      <c r="M27" s="17">
        <v>0.1154</v>
      </c>
      <c r="N27" s="13">
        <f t="shared" si="5"/>
        <v>23</v>
      </c>
      <c r="O27" s="13">
        <f t="shared" si="6"/>
        <v>2.6542E-2</v>
      </c>
      <c r="P27" s="13">
        <f t="shared" si="7"/>
        <v>2.6542E-2</v>
      </c>
      <c r="Q27" s="17">
        <v>1</v>
      </c>
      <c r="R27" s="17">
        <v>92.857100000000003</v>
      </c>
      <c r="S27" s="17">
        <v>0.92859999999999998</v>
      </c>
      <c r="T27" s="13">
        <f t="shared" si="8"/>
        <v>22</v>
      </c>
      <c r="U27" s="13">
        <f t="shared" si="9"/>
        <v>0.20429199999999997</v>
      </c>
      <c r="V27" s="13">
        <f t="shared" si="10"/>
        <v>0.20429199999999997</v>
      </c>
      <c r="W27" s="17">
        <v>1</v>
      </c>
      <c r="X27" s="17">
        <v>15.384600000000001</v>
      </c>
      <c r="Y27" s="17">
        <v>0.61539999999999995</v>
      </c>
      <c r="Z27" s="13">
        <f t="shared" si="11"/>
        <v>18</v>
      </c>
      <c r="AA27" s="13">
        <f t="shared" si="12"/>
        <v>0.110772</v>
      </c>
      <c r="AB27" s="13">
        <f t="shared" si="13"/>
        <v>0.110772</v>
      </c>
      <c r="AC27" s="13">
        <f t="shared" si="14"/>
        <v>2.0555555555555554</v>
      </c>
      <c r="AD27" s="13">
        <f t="shared" si="15"/>
        <v>1.2777777777777777</v>
      </c>
      <c r="AE27" s="13">
        <f t="shared" si="16"/>
        <v>1.2222222222222223</v>
      </c>
      <c r="AF27" s="13">
        <f t="shared" si="17"/>
        <v>1</v>
      </c>
      <c r="AG27" s="13">
        <f t="shared" si="18"/>
        <v>5.5555555555555554</v>
      </c>
    </row>
    <row r="28" spans="1:33" ht="25.5" x14ac:dyDescent="0.2">
      <c r="A28" s="1" t="s">
        <v>53</v>
      </c>
      <c r="B28" s="11" t="s">
        <v>32</v>
      </c>
      <c r="C28" s="13">
        <f t="shared" si="0"/>
        <v>0.32631599999999999</v>
      </c>
      <c r="D28" s="13">
        <f t="shared" si="1"/>
        <v>1</v>
      </c>
      <c r="E28" s="17">
        <v>1</v>
      </c>
      <c r="F28" s="17">
        <v>103.04349999999999</v>
      </c>
      <c r="G28" s="17">
        <v>0.1522</v>
      </c>
      <c r="H28" s="13">
        <f t="shared" si="2"/>
        <v>37</v>
      </c>
      <c r="I28" s="13">
        <f t="shared" si="3"/>
        <v>5.6314000000000003E-2</v>
      </c>
      <c r="J28" s="13">
        <f t="shared" si="4"/>
        <v>5.6314000000000003E-2</v>
      </c>
      <c r="K28" s="17">
        <v>1</v>
      </c>
      <c r="L28" s="17">
        <v>21.739100000000001</v>
      </c>
      <c r="M28" s="17">
        <v>0.21740000000000001</v>
      </c>
      <c r="N28" s="13">
        <f t="shared" si="5"/>
        <v>23</v>
      </c>
      <c r="O28" s="13">
        <f t="shared" si="6"/>
        <v>5.0002000000000005E-2</v>
      </c>
      <c r="P28" s="13">
        <f t="shared" si="7"/>
        <v>5.0002000000000005E-2</v>
      </c>
      <c r="Q28" s="17">
        <v>1</v>
      </c>
      <c r="R28" s="17">
        <v>100</v>
      </c>
      <c r="S28" s="17">
        <v>1</v>
      </c>
      <c r="T28" s="13">
        <f t="shared" si="8"/>
        <v>22</v>
      </c>
      <c r="U28" s="13">
        <f t="shared" si="9"/>
        <v>0.22</v>
      </c>
      <c r="V28" s="13">
        <f t="shared" si="10"/>
        <v>0.22</v>
      </c>
      <c r="W28" s="17">
        <v>1</v>
      </c>
      <c r="X28" s="17">
        <v>0</v>
      </c>
      <c r="Y28" s="17">
        <v>0</v>
      </c>
      <c r="Z28" s="13">
        <f t="shared" si="11"/>
        <v>18</v>
      </c>
      <c r="AA28" s="13">
        <f t="shared" si="12"/>
        <v>0</v>
      </c>
      <c r="AB28" s="13">
        <f t="shared" si="13"/>
        <v>0</v>
      </c>
      <c r="AC28" s="13">
        <f t="shared" si="14"/>
        <v>2.0555555555555554</v>
      </c>
      <c r="AD28" s="13">
        <f t="shared" si="15"/>
        <v>1.2777777777777777</v>
      </c>
      <c r="AE28" s="13">
        <f t="shared" si="16"/>
        <v>1.2222222222222223</v>
      </c>
      <c r="AF28" s="13">
        <f t="shared" si="17"/>
        <v>1</v>
      </c>
      <c r="AG28" s="13">
        <f t="shared" si="18"/>
        <v>5.5555555555555554</v>
      </c>
    </row>
    <row r="29" spans="1:33" x14ac:dyDescent="0.2">
      <c r="A29" s="1" t="s">
        <v>54</v>
      </c>
      <c r="B29" s="11" t="s">
        <v>33</v>
      </c>
      <c r="C29" s="13">
        <f t="shared" si="0"/>
        <v>0.63125000000000009</v>
      </c>
      <c r="D29" s="13">
        <f t="shared" si="1"/>
        <v>1</v>
      </c>
      <c r="E29" s="17">
        <v>1</v>
      </c>
      <c r="F29" s="17">
        <v>112.5</v>
      </c>
      <c r="G29" s="17">
        <v>0.625</v>
      </c>
      <c r="H29" s="13">
        <f t="shared" si="2"/>
        <v>37</v>
      </c>
      <c r="I29" s="13">
        <f t="shared" si="3"/>
        <v>0.23125000000000001</v>
      </c>
      <c r="J29" s="13">
        <f t="shared" si="4"/>
        <v>0.23125000000000001</v>
      </c>
      <c r="K29" s="17">
        <v>1</v>
      </c>
      <c r="L29" s="17">
        <v>0</v>
      </c>
      <c r="M29" s="17">
        <v>0</v>
      </c>
      <c r="N29" s="13">
        <f t="shared" si="5"/>
        <v>23</v>
      </c>
      <c r="O29" s="13">
        <f t="shared" si="6"/>
        <v>0</v>
      </c>
      <c r="P29" s="13">
        <f t="shared" si="7"/>
        <v>0</v>
      </c>
      <c r="Q29" s="17">
        <v>1</v>
      </c>
      <c r="R29" s="17">
        <v>100</v>
      </c>
      <c r="S29" s="17">
        <v>1</v>
      </c>
      <c r="T29" s="13">
        <f t="shared" si="8"/>
        <v>22</v>
      </c>
      <c r="U29" s="13">
        <f t="shared" si="9"/>
        <v>0.22</v>
      </c>
      <c r="V29" s="13">
        <f t="shared" si="10"/>
        <v>0.22</v>
      </c>
      <c r="W29" s="17">
        <v>1</v>
      </c>
      <c r="X29" s="17">
        <v>100</v>
      </c>
      <c r="Y29" s="17">
        <v>1</v>
      </c>
      <c r="Z29" s="13">
        <f t="shared" si="11"/>
        <v>18</v>
      </c>
      <c r="AA29" s="13">
        <f t="shared" si="12"/>
        <v>0.18</v>
      </c>
      <c r="AB29" s="13">
        <f t="shared" si="13"/>
        <v>0.18</v>
      </c>
      <c r="AC29" s="13">
        <f t="shared" si="14"/>
        <v>2.0555555555555554</v>
      </c>
      <c r="AD29" s="13">
        <f t="shared" si="15"/>
        <v>1.2777777777777777</v>
      </c>
      <c r="AE29" s="13">
        <f t="shared" si="16"/>
        <v>1.2222222222222223</v>
      </c>
      <c r="AF29" s="13">
        <f t="shared" si="17"/>
        <v>1</v>
      </c>
      <c r="AG29" s="13">
        <f t="shared" si="18"/>
        <v>5.5555555555555554</v>
      </c>
    </row>
    <row r="30" spans="1:33" x14ac:dyDescent="0.2">
      <c r="A30" s="1" t="s">
        <v>55</v>
      </c>
      <c r="B30" s="11" t="s">
        <v>34</v>
      </c>
      <c r="C30" s="13">
        <f t="shared" si="0"/>
        <v>0.77</v>
      </c>
      <c r="D30" s="13">
        <f t="shared" si="1"/>
        <v>1</v>
      </c>
      <c r="E30" s="17">
        <v>1</v>
      </c>
      <c r="F30" s="17">
        <v>120</v>
      </c>
      <c r="G30" s="17">
        <v>1</v>
      </c>
      <c r="H30" s="13">
        <f t="shared" si="2"/>
        <v>37</v>
      </c>
      <c r="I30" s="13">
        <f t="shared" si="3"/>
        <v>0.37</v>
      </c>
      <c r="J30" s="13">
        <f t="shared" si="4"/>
        <v>0.37</v>
      </c>
      <c r="K30" s="17">
        <v>1</v>
      </c>
      <c r="L30" s="17">
        <v>0</v>
      </c>
      <c r="M30" s="17">
        <v>0</v>
      </c>
      <c r="N30" s="13">
        <f t="shared" si="5"/>
        <v>23</v>
      </c>
      <c r="O30" s="13">
        <f t="shared" si="6"/>
        <v>0</v>
      </c>
      <c r="P30" s="13">
        <f t="shared" si="7"/>
        <v>0</v>
      </c>
      <c r="Q30" s="17">
        <v>1</v>
      </c>
      <c r="R30" s="17">
        <v>100</v>
      </c>
      <c r="S30" s="17">
        <v>1</v>
      </c>
      <c r="T30" s="13">
        <f t="shared" si="8"/>
        <v>22</v>
      </c>
      <c r="U30" s="13">
        <f t="shared" si="9"/>
        <v>0.22</v>
      </c>
      <c r="V30" s="13">
        <f t="shared" si="10"/>
        <v>0.22</v>
      </c>
      <c r="W30" s="17">
        <v>1</v>
      </c>
      <c r="X30" s="17">
        <v>40</v>
      </c>
      <c r="Y30" s="17">
        <v>1</v>
      </c>
      <c r="Z30" s="13">
        <f t="shared" si="11"/>
        <v>18</v>
      </c>
      <c r="AA30" s="13">
        <f t="shared" si="12"/>
        <v>0.18</v>
      </c>
      <c r="AB30" s="13">
        <f t="shared" si="13"/>
        <v>0.18</v>
      </c>
      <c r="AC30" s="13">
        <f t="shared" si="14"/>
        <v>2.0555555555555554</v>
      </c>
      <c r="AD30" s="13">
        <f t="shared" si="15"/>
        <v>1.2777777777777777</v>
      </c>
      <c r="AE30" s="13">
        <f t="shared" si="16"/>
        <v>1.2222222222222223</v>
      </c>
      <c r="AF30" s="13">
        <f t="shared" si="17"/>
        <v>1</v>
      </c>
      <c r="AG30" s="13">
        <f t="shared" si="18"/>
        <v>5.5555555555555554</v>
      </c>
    </row>
    <row r="31" spans="1:33" x14ac:dyDescent="0.2">
      <c r="A31" s="1" t="s">
        <v>56</v>
      </c>
      <c r="B31" s="11" t="s">
        <v>35</v>
      </c>
      <c r="C31" s="13">
        <f t="shared" si="0"/>
        <v>0.6502349999999999</v>
      </c>
      <c r="D31" s="13">
        <f t="shared" si="1"/>
        <v>1</v>
      </c>
      <c r="E31" s="17">
        <v>1</v>
      </c>
      <c r="F31" s="17">
        <v>115.71429999999999</v>
      </c>
      <c r="G31" s="17">
        <v>0.78569999999999995</v>
      </c>
      <c r="H31" s="13">
        <f t="shared" si="2"/>
        <v>37</v>
      </c>
      <c r="I31" s="13">
        <f t="shared" si="3"/>
        <v>0.290709</v>
      </c>
      <c r="J31" s="13">
        <f t="shared" si="4"/>
        <v>0.290709</v>
      </c>
      <c r="K31" s="17">
        <v>1</v>
      </c>
      <c r="L31" s="17">
        <v>0</v>
      </c>
      <c r="M31" s="17">
        <v>0</v>
      </c>
      <c r="N31" s="13">
        <f t="shared" si="5"/>
        <v>23</v>
      </c>
      <c r="O31" s="13">
        <f t="shared" si="6"/>
        <v>0</v>
      </c>
      <c r="P31" s="13">
        <f t="shared" si="7"/>
        <v>0</v>
      </c>
      <c r="Q31" s="17">
        <v>1</v>
      </c>
      <c r="R31" s="17">
        <v>116.66670000000001</v>
      </c>
      <c r="S31" s="17">
        <v>1.1667000000000001</v>
      </c>
      <c r="T31" s="13">
        <f t="shared" si="8"/>
        <v>22</v>
      </c>
      <c r="U31" s="13">
        <f t="shared" si="9"/>
        <v>0.25667400000000001</v>
      </c>
      <c r="V31" s="13">
        <f t="shared" si="10"/>
        <v>0.25667400000000001</v>
      </c>
      <c r="W31" s="17">
        <v>1</v>
      </c>
      <c r="X31" s="17">
        <v>14.2857</v>
      </c>
      <c r="Y31" s="17">
        <v>0.57140000000000002</v>
      </c>
      <c r="Z31" s="13">
        <f t="shared" si="11"/>
        <v>18</v>
      </c>
      <c r="AA31" s="13">
        <f t="shared" si="12"/>
        <v>0.102852</v>
      </c>
      <c r="AB31" s="13">
        <f t="shared" si="13"/>
        <v>0.102852</v>
      </c>
      <c r="AC31" s="13">
        <f t="shared" si="14"/>
        <v>2.0555555555555554</v>
      </c>
      <c r="AD31" s="13">
        <f t="shared" si="15"/>
        <v>1.2777777777777777</v>
      </c>
      <c r="AE31" s="13">
        <f t="shared" si="16"/>
        <v>1.2222222222222223</v>
      </c>
      <c r="AF31" s="13">
        <f t="shared" si="17"/>
        <v>1</v>
      </c>
      <c r="AG31" s="13">
        <f t="shared" si="18"/>
        <v>5.5555555555555554</v>
      </c>
    </row>
    <row r="32" spans="1:33" x14ac:dyDescent="0.2">
      <c r="A32" s="1" t="s">
        <v>57</v>
      </c>
      <c r="B32" s="11" t="s">
        <v>36</v>
      </c>
      <c r="C32" s="13">
        <f t="shared" si="0"/>
        <v>0.8620000000000001</v>
      </c>
      <c r="D32" s="13">
        <f t="shared" si="1"/>
        <v>1</v>
      </c>
      <c r="E32" s="17">
        <v>1</v>
      </c>
      <c r="F32" s="17">
        <v>120</v>
      </c>
      <c r="G32" s="17">
        <v>1</v>
      </c>
      <c r="H32" s="13">
        <f t="shared" si="2"/>
        <v>37</v>
      </c>
      <c r="I32" s="13">
        <f t="shared" si="3"/>
        <v>0.37</v>
      </c>
      <c r="J32" s="13">
        <f t="shared" si="4"/>
        <v>0.37</v>
      </c>
      <c r="K32" s="17">
        <v>1</v>
      </c>
      <c r="L32" s="17">
        <v>40</v>
      </c>
      <c r="M32" s="17">
        <v>0.4</v>
      </c>
      <c r="N32" s="13">
        <f t="shared" si="5"/>
        <v>23</v>
      </c>
      <c r="O32" s="13">
        <f t="shared" si="6"/>
        <v>9.2000000000000012E-2</v>
      </c>
      <c r="P32" s="13">
        <f t="shared" si="7"/>
        <v>9.2000000000000012E-2</v>
      </c>
      <c r="Q32" s="17">
        <v>1</v>
      </c>
      <c r="R32" s="17">
        <v>100</v>
      </c>
      <c r="S32" s="17">
        <v>1</v>
      </c>
      <c r="T32" s="13">
        <f t="shared" si="8"/>
        <v>22</v>
      </c>
      <c r="U32" s="13">
        <f t="shared" si="9"/>
        <v>0.22</v>
      </c>
      <c r="V32" s="13">
        <f t="shared" si="10"/>
        <v>0.22</v>
      </c>
      <c r="W32" s="17">
        <v>1</v>
      </c>
      <c r="X32" s="17">
        <v>40</v>
      </c>
      <c r="Y32" s="17">
        <v>1</v>
      </c>
      <c r="Z32" s="13">
        <f t="shared" si="11"/>
        <v>18</v>
      </c>
      <c r="AA32" s="13">
        <f t="shared" si="12"/>
        <v>0.18</v>
      </c>
      <c r="AB32" s="13">
        <f t="shared" si="13"/>
        <v>0.18</v>
      </c>
      <c r="AC32" s="13">
        <f t="shared" si="14"/>
        <v>2.0555555555555554</v>
      </c>
      <c r="AD32" s="13">
        <f t="shared" si="15"/>
        <v>1.2777777777777777</v>
      </c>
      <c r="AE32" s="13">
        <f t="shared" si="16"/>
        <v>1.2222222222222223</v>
      </c>
      <c r="AF32" s="13">
        <f t="shared" si="17"/>
        <v>1</v>
      </c>
      <c r="AG32" s="13">
        <f t="shared" si="18"/>
        <v>5.5555555555555554</v>
      </c>
    </row>
    <row r="33" spans="1:33" ht="25.5" x14ac:dyDescent="0.2">
      <c r="A33" s="1" t="s">
        <v>58</v>
      </c>
      <c r="B33" s="11" t="s">
        <v>37</v>
      </c>
      <c r="C33" s="13">
        <f t="shared" si="0"/>
        <v>0.63125000000000009</v>
      </c>
      <c r="D33" s="13">
        <f t="shared" si="1"/>
        <v>1</v>
      </c>
      <c r="E33" s="17">
        <v>1</v>
      </c>
      <c r="F33" s="17">
        <v>112.5</v>
      </c>
      <c r="G33" s="17">
        <v>0.625</v>
      </c>
      <c r="H33" s="13">
        <f t="shared" si="2"/>
        <v>37</v>
      </c>
      <c r="I33" s="13">
        <f t="shared" si="3"/>
        <v>0.23125000000000001</v>
      </c>
      <c r="J33" s="13">
        <f t="shared" si="4"/>
        <v>0.23125000000000001</v>
      </c>
      <c r="K33" s="17">
        <v>1</v>
      </c>
      <c r="L33" s="17">
        <v>0</v>
      </c>
      <c r="M33" s="17">
        <v>0</v>
      </c>
      <c r="N33" s="13">
        <f t="shared" si="5"/>
        <v>23</v>
      </c>
      <c r="O33" s="13">
        <f t="shared" si="6"/>
        <v>0</v>
      </c>
      <c r="P33" s="13">
        <f t="shared" si="7"/>
        <v>0</v>
      </c>
      <c r="Q33" s="17">
        <v>1</v>
      </c>
      <c r="R33" s="17">
        <v>100</v>
      </c>
      <c r="S33" s="17">
        <v>1</v>
      </c>
      <c r="T33" s="13">
        <f t="shared" si="8"/>
        <v>22</v>
      </c>
      <c r="U33" s="13">
        <f t="shared" si="9"/>
        <v>0.22</v>
      </c>
      <c r="V33" s="13">
        <f t="shared" si="10"/>
        <v>0.22</v>
      </c>
      <c r="W33" s="17">
        <v>1</v>
      </c>
      <c r="X33" s="17">
        <v>25</v>
      </c>
      <c r="Y33" s="17">
        <v>1</v>
      </c>
      <c r="Z33" s="13">
        <f t="shared" si="11"/>
        <v>18</v>
      </c>
      <c r="AA33" s="13">
        <f t="shared" si="12"/>
        <v>0.18</v>
      </c>
      <c r="AB33" s="13">
        <f t="shared" si="13"/>
        <v>0.18</v>
      </c>
      <c r="AC33" s="13">
        <f t="shared" si="14"/>
        <v>2.0555555555555554</v>
      </c>
      <c r="AD33" s="13">
        <f t="shared" si="15"/>
        <v>1.2777777777777777</v>
      </c>
      <c r="AE33" s="13">
        <f t="shared" si="16"/>
        <v>1.2222222222222223</v>
      </c>
      <c r="AF33" s="13">
        <f t="shared" si="17"/>
        <v>1</v>
      </c>
      <c r="AG33" s="13">
        <f t="shared" si="18"/>
        <v>5.5555555555555554</v>
      </c>
    </row>
    <row r="34" spans="1:33" ht="25.5" x14ac:dyDescent="0.2">
      <c r="A34" s="1" t="s">
        <v>59</v>
      </c>
      <c r="B34" s="11" t="s">
        <v>38</v>
      </c>
      <c r="C34" s="13">
        <f t="shared" si="0"/>
        <v>0.77</v>
      </c>
      <c r="D34" s="13">
        <f t="shared" si="1"/>
        <v>1</v>
      </c>
      <c r="E34" s="17">
        <v>1</v>
      </c>
      <c r="F34" s="17">
        <v>120</v>
      </c>
      <c r="G34" s="17">
        <v>1</v>
      </c>
      <c r="H34" s="13">
        <f t="shared" si="2"/>
        <v>37</v>
      </c>
      <c r="I34" s="13">
        <f t="shared" si="3"/>
        <v>0.37</v>
      </c>
      <c r="J34" s="13">
        <f t="shared" si="4"/>
        <v>0.37</v>
      </c>
      <c r="K34" s="17">
        <v>1</v>
      </c>
      <c r="L34" s="17">
        <v>0</v>
      </c>
      <c r="M34" s="17">
        <v>0</v>
      </c>
      <c r="N34" s="13">
        <f t="shared" si="5"/>
        <v>23</v>
      </c>
      <c r="O34" s="13">
        <f t="shared" si="6"/>
        <v>0</v>
      </c>
      <c r="P34" s="13">
        <f t="shared" si="7"/>
        <v>0</v>
      </c>
      <c r="Q34" s="17">
        <v>1</v>
      </c>
      <c r="R34" s="17">
        <v>100</v>
      </c>
      <c r="S34" s="17">
        <v>1</v>
      </c>
      <c r="T34" s="13">
        <f t="shared" si="8"/>
        <v>22</v>
      </c>
      <c r="U34" s="13">
        <f t="shared" si="9"/>
        <v>0.22</v>
      </c>
      <c r="V34" s="13">
        <f t="shared" si="10"/>
        <v>0.22</v>
      </c>
      <c r="W34" s="17">
        <v>1</v>
      </c>
      <c r="X34" s="17">
        <v>66.666700000000006</v>
      </c>
      <c r="Y34" s="17">
        <v>1</v>
      </c>
      <c r="Z34" s="13">
        <f t="shared" si="11"/>
        <v>18</v>
      </c>
      <c r="AA34" s="13">
        <f t="shared" si="12"/>
        <v>0.18</v>
      </c>
      <c r="AB34" s="13">
        <f t="shared" si="13"/>
        <v>0.18</v>
      </c>
      <c r="AC34" s="13">
        <f t="shared" si="14"/>
        <v>2.0555555555555554</v>
      </c>
      <c r="AD34" s="13">
        <f t="shared" si="15"/>
        <v>1.2777777777777777</v>
      </c>
      <c r="AE34" s="13">
        <f t="shared" si="16"/>
        <v>1.2222222222222223</v>
      </c>
      <c r="AF34" s="13">
        <f t="shared" si="17"/>
        <v>1</v>
      </c>
      <c r="AG34" s="13">
        <f t="shared" si="18"/>
        <v>5.5555555555555554</v>
      </c>
    </row>
    <row r="35" spans="1:33" ht="25.5" x14ac:dyDescent="0.2">
      <c r="A35" s="1" t="s">
        <v>60</v>
      </c>
      <c r="B35" s="11" t="s">
        <v>147</v>
      </c>
      <c r="C35" s="13">
        <f t="shared" si="0"/>
        <v>0.90334300000000001</v>
      </c>
      <c r="D35" s="13">
        <f t="shared" si="1"/>
        <v>1</v>
      </c>
      <c r="E35" s="17">
        <v>1</v>
      </c>
      <c r="F35" s="17">
        <v>120</v>
      </c>
      <c r="G35" s="17">
        <v>1</v>
      </c>
      <c r="H35" s="13">
        <f t="shared" si="2"/>
        <v>37</v>
      </c>
      <c r="I35" s="13">
        <f t="shared" si="3"/>
        <v>0.37</v>
      </c>
      <c r="J35" s="13">
        <f t="shared" si="4"/>
        <v>0.37</v>
      </c>
      <c r="K35" s="17">
        <v>1</v>
      </c>
      <c r="L35" s="17">
        <v>66.666700000000006</v>
      </c>
      <c r="M35" s="17">
        <v>0.66669999999999996</v>
      </c>
      <c r="N35" s="13">
        <f t="shared" si="5"/>
        <v>23</v>
      </c>
      <c r="O35" s="13">
        <f t="shared" si="6"/>
        <v>0.15334100000000001</v>
      </c>
      <c r="P35" s="13">
        <f t="shared" si="7"/>
        <v>0.15334100000000001</v>
      </c>
      <c r="Q35" s="17">
        <v>1</v>
      </c>
      <c r="R35" s="17">
        <v>100</v>
      </c>
      <c r="S35" s="17">
        <v>1</v>
      </c>
      <c r="T35" s="13">
        <f t="shared" si="8"/>
        <v>22</v>
      </c>
      <c r="U35" s="13">
        <f t="shared" si="9"/>
        <v>0.22</v>
      </c>
      <c r="V35" s="13">
        <f t="shared" si="10"/>
        <v>0.22</v>
      </c>
      <c r="W35" s="17">
        <v>1</v>
      </c>
      <c r="X35" s="17">
        <v>22.222200000000001</v>
      </c>
      <c r="Y35" s="17">
        <v>0.88890000000000002</v>
      </c>
      <c r="Z35" s="13">
        <f t="shared" si="11"/>
        <v>18</v>
      </c>
      <c r="AA35" s="13">
        <f t="shared" si="12"/>
        <v>0.16000200000000001</v>
      </c>
      <c r="AB35" s="13">
        <f t="shared" si="13"/>
        <v>0.16000200000000001</v>
      </c>
      <c r="AC35" s="13">
        <f t="shared" si="14"/>
        <v>2.0555555555555554</v>
      </c>
      <c r="AD35" s="13">
        <f t="shared" si="15"/>
        <v>1.2777777777777777</v>
      </c>
      <c r="AE35" s="13">
        <f t="shared" si="16"/>
        <v>1.2222222222222223</v>
      </c>
      <c r="AF35" s="13">
        <f t="shared" si="17"/>
        <v>1</v>
      </c>
      <c r="AG35" s="13">
        <f t="shared" si="18"/>
        <v>5.5555555555555554</v>
      </c>
    </row>
    <row r="36" spans="1:33" ht="25.5" x14ac:dyDescent="0.2">
      <c r="A36" s="1" t="s">
        <v>61</v>
      </c>
      <c r="B36" s="11" t="s">
        <v>39</v>
      </c>
      <c r="C36" s="13">
        <f t="shared" si="0"/>
        <v>0.67999999999999994</v>
      </c>
      <c r="D36" s="13">
        <f t="shared" si="1"/>
        <v>1</v>
      </c>
      <c r="E36" s="17">
        <v>1</v>
      </c>
      <c r="F36" s="17">
        <v>138.75</v>
      </c>
      <c r="G36" s="17">
        <v>1</v>
      </c>
      <c r="H36" s="13">
        <f t="shared" si="2"/>
        <v>37</v>
      </c>
      <c r="I36" s="13">
        <f t="shared" si="3"/>
        <v>0.37</v>
      </c>
      <c r="J36" s="13">
        <f t="shared" si="4"/>
        <v>0.37</v>
      </c>
      <c r="K36" s="17">
        <v>1</v>
      </c>
      <c r="L36" s="17">
        <v>0</v>
      </c>
      <c r="M36" s="17">
        <v>0</v>
      </c>
      <c r="N36" s="13">
        <f t="shared" si="5"/>
        <v>23</v>
      </c>
      <c r="O36" s="13">
        <f t="shared" si="6"/>
        <v>0</v>
      </c>
      <c r="P36" s="13">
        <f t="shared" si="7"/>
        <v>0</v>
      </c>
      <c r="Q36" s="17">
        <v>1</v>
      </c>
      <c r="R36" s="17">
        <v>100</v>
      </c>
      <c r="S36" s="17">
        <v>1</v>
      </c>
      <c r="T36" s="13">
        <f t="shared" si="8"/>
        <v>22</v>
      </c>
      <c r="U36" s="13">
        <f t="shared" si="9"/>
        <v>0.22</v>
      </c>
      <c r="V36" s="13">
        <f t="shared" si="10"/>
        <v>0.22</v>
      </c>
      <c r="W36" s="17">
        <v>1</v>
      </c>
      <c r="X36" s="17">
        <v>12.5</v>
      </c>
      <c r="Y36" s="17">
        <v>0.5</v>
      </c>
      <c r="Z36" s="13">
        <f t="shared" si="11"/>
        <v>18</v>
      </c>
      <c r="AA36" s="13">
        <f t="shared" si="12"/>
        <v>0.09</v>
      </c>
      <c r="AB36" s="13">
        <f t="shared" si="13"/>
        <v>0.09</v>
      </c>
      <c r="AC36" s="13">
        <f t="shared" si="14"/>
        <v>2.0555555555555554</v>
      </c>
      <c r="AD36" s="13">
        <f t="shared" si="15"/>
        <v>1.2777777777777777</v>
      </c>
      <c r="AE36" s="13">
        <f t="shared" si="16"/>
        <v>1.2222222222222223</v>
      </c>
      <c r="AF36" s="13">
        <f t="shared" si="17"/>
        <v>1</v>
      </c>
      <c r="AG36" s="13">
        <f t="shared" si="18"/>
        <v>5.5555555555555554</v>
      </c>
    </row>
    <row r="37" spans="1:33" x14ac:dyDescent="0.2">
      <c r="A37" s="1" t="s">
        <v>62</v>
      </c>
      <c r="B37" s="11" t="s">
        <v>40</v>
      </c>
      <c r="C37" s="13">
        <f t="shared" si="0"/>
        <v>0.77</v>
      </c>
      <c r="D37" s="13">
        <f t="shared" si="1"/>
        <v>1</v>
      </c>
      <c r="E37" s="17">
        <v>1</v>
      </c>
      <c r="F37" s="17">
        <v>120</v>
      </c>
      <c r="G37" s="17">
        <v>1</v>
      </c>
      <c r="H37" s="13">
        <f t="shared" si="2"/>
        <v>37</v>
      </c>
      <c r="I37" s="13">
        <f t="shared" si="3"/>
        <v>0.37</v>
      </c>
      <c r="J37" s="13">
        <f t="shared" si="4"/>
        <v>0.37</v>
      </c>
      <c r="K37" s="17">
        <v>1</v>
      </c>
      <c r="L37" s="17">
        <v>0</v>
      </c>
      <c r="M37" s="17">
        <v>0</v>
      </c>
      <c r="N37" s="13">
        <f t="shared" si="5"/>
        <v>23</v>
      </c>
      <c r="O37" s="13">
        <f t="shared" si="6"/>
        <v>0</v>
      </c>
      <c r="P37" s="13">
        <f t="shared" si="7"/>
        <v>0</v>
      </c>
      <c r="Q37" s="17">
        <v>1</v>
      </c>
      <c r="R37" s="17">
        <v>100</v>
      </c>
      <c r="S37" s="17">
        <v>1</v>
      </c>
      <c r="T37" s="13">
        <f t="shared" si="8"/>
        <v>22</v>
      </c>
      <c r="U37" s="13">
        <f t="shared" si="9"/>
        <v>0.22</v>
      </c>
      <c r="V37" s="13">
        <f t="shared" si="10"/>
        <v>0.22</v>
      </c>
      <c r="W37" s="17">
        <v>1</v>
      </c>
      <c r="X37" s="17">
        <v>100</v>
      </c>
      <c r="Y37" s="17">
        <v>1</v>
      </c>
      <c r="Z37" s="13">
        <f t="shared" si="11"/>
        <v>18</v>
      </c>
      <c r="AA37" s="13">
        <f t="shared" si="12"/>
        <v>0.18</v>
      </c>
      <c r="AB37" s="13">
        <f t="shared" si="13"/>
        <v>0.18</v>
      </c>
      <c r="AC37" s="13">
        <f t="shared" si="14"/>
        <v>2.0555555555555554</v>
      </c>
      <c r="AD37" s="13">
        <f t="shared" si="15"/>
        <v>1.2777777777777777</v>
      </c>
      <c r="AE37" s="13">
        <f t="shared" si="16"/>
        <v>1.2222222222222223</v>
      </c>
      <c r="AF37" s="13">
        <f t="shared" si="17"/>
        <v>1</v>
      </c>
      <c r="AG37" s="13">
        <f t="shared" si="18"/>
        <v>5.5555555555555554</v>
      </c>
    </row>
    <row r="38" spans="1:33" ht="13.5" customHeight="1" x14ac:dyDescent="0.2"/>
    <row r="56" ht="30" customHeight="1" x14ac:dyDescent="0.2"/>
  </sheetData>
  <sheetProtection algorithmName="SHA-512" hashValue="9BcTcW5GdfGTQVCH/ryFNwuMppF/kNMBdW1T6/AWU96vwhlQU8G4Xc080x3snStgbEARHlh53ORKdZ6kXVMLuA==" saltValue="x3RlGVG038I8Ly02NscDJQ==" spinCount="100000" sheet="1" objects="1" scenarios="1" formatCells="0" formatColumns="0" formatRows="0" deleteColumns="0" deleteRows="0"/>
  <protectedRanges>
    <protectedRange sqref="C15:C37" name="krista_tr_47949_0_0"/>
    <protectedRange sqref="D15:D37" name="krista_tr_40531_0_0"/>
    <protectedRange sqref="H15:H37" name="krista_tf_40535_0_0"/>
    <protectedRange sqref="I15:I37" name="krista_tf_40536_0_0"/>
    <protectedRange sqref="J15:J37" name="krista_tr_40537_0_0"/>
    <protectedRange sqref="N15:N37" name="krista_tf_40541_0_0"/>
    <protectedRange sqref="O15:O37" name="krista_tf_40542_0_0"/>
    <protectedRange sqref="P15:P37" name="krista_tr_40543_0_0"/>
    <protectedRange sqref="T15:T37" name="krista_tf_40547_0_0"/>
    <protectedRange sqref="U15:U37" name="krista_tf_40548_0_0"/>
    <protectedRange sqref="V15:V37" name="krista_tr_40549_0_0"/>
    <protectedRange sqref="Z15:Z37" name="krista_tf_40553_0_0"/>
    <protectedRange sqref="AA15:AA37" name="krista_tf_40554_0_0"/>
    <protectedRange sqref="AB15:AB37" name="krista_tr_40555_0_0"/>
    <protectedRange sqref="AC15:AC37" name="krista_tf_40580_0_0"/>
    <protectedRange sqref="AD15:AD37" name="krista_tf_40581_0_0"/>
    <protectedRange sqref="AE15:AE37" name="krista_tf_40582_0_0"/>
    <protectedRange sqref="AF15:AF37" name="krista_tf_40583_0_0"/>
    <protectedRange sqref="AG15:AG37" name="krista_tf_40588_0_0"/>
  </protectedRanges>
  <mergeCells count="14">
    <mergeCell ref="A1:H1"/>
    <mergeCell ref="A13:A14"/>
    <mergeCell ref="B13:B14"/>
    <mergeCell ref="C13:C14"/>
    <mergeCell ref="D13:D14"/>
    <mergeCell ref="B8:H8"/>
    <mergeCell ref="B9:H9"/>
    <mergeCell ref="B10:H10"/>
    <mergeCell ref="B11:H11"/>
    <mergeCell ref="AC13:AG13"/>
    <mergeCell ref="W13:AB13"/>
    <mergeCell ref="Q13:V13"/>
    <mergeCell ref="E13:J13"/>
    <mergeCell ref="K13:P13"/>
  </mergeCells>
  <conditionalFormatting sqref="A8:A12">
    <cfRule type="expression" dxfId="1" priority="16" stopIfTrue="1">
      <formula>"(сумм(A8:F12)&lt;&gt;100"</formula>
    </cfRule>
  </conditionalFormatting>
  <pageMargins left="0.25" right="0.25" top="0.75" bottom="0.75" header="0.3" footer="0.3"/>
  <pageSetup paperSize="8" scale="69" fitToWidth="0" orientation="landscape" r:id="rId1"/>
  <headerFooter alignWithMargins="0"/>
  <colBreaks count="1" manualBreakCount="1">
    <brk id="27" max="38" man="1"/>
  </colBreaks>
  <customProperties>
    <customPr name="40591" r:id="rId2"/>
    <customPr name="40592" r:id="rId3"/>
    <customPr name="40593" r:id="rId4"/>
    <customPr name="40594" r:id="rId5"/>
    <customPr name="40595" r:id="rId6"/>
    <customPr name="krista_fm_columnsmarkup" r:id="rId7"/>
    <customPr name="krista_fm_consts" r:id="rId8"/>
    <customPr name="krista_fm_Events" r:id="rId9"/>
    <customPr name="krista_fm_metadataXML" r:id="rId10"/>
    <customPr name="krista_fm_rowsaxis" r:id="rId11"/>
    <customPr name="krista_fm_rowsmarkup" r:id="rId12"/>
    <customPr name="krista_SheetHistory" r:id="rId13"/>
    <customPr name="p14" r:id="rId14"/>
    <customPr name="p15" r:id="rId15"/>
    <customPr name="p21" r:id="rId16"/>
  </customProperties>
  <legacyDrawing r:id="rId17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7">
    <tabColor indexed="48"/>
    <pageSetUpPr fitToPage="1"/>
  </sheetPr>
  <dimension ref="A1:AU39"/>
  <sheetViews>
    <sheetView tabSelected="1" view="pageBreakPreview" zoomScaleSheetLayoutView="100" workbookViewId="0">
      <selection activeCell="F8" sqref="F8"/>
    </sheetView>
  </sheetViews>
  <sheetFormatPr defaultRowHeight="12.75" x14ac:dyDescent="0.2"/>
  <cols>
    <col min="1" max="1" width="6.28515625" customWidth="1"/>
    <col min="2" max="2" width="76.85546875" customWidth="1"/>
    <col min="3" max="3" width="11.85546875" customWidth="1"/>
    <col min="4" max="4" width="16.42578125" customWidth="1"/>
    <col min="5" max="5" width="12.5703125" customWidth="1"/>
    <col min="6" max="6" width="12.7109375" customWidth="1"/>
    <col min="7" max="7" width="13" customWidth="1"/>
    <col min="8" max="8" width="13.28515625" customWidth="1"/>
    <col min="9" max="9" width="15.85546875" customWidth="1"/>
    <col min="10" max="10" width="15.5703125" customWidth="1"/>
    <col min="11" max="11" width="12.5703125" customWidth="1"/>
    <col min="12" max="12" width="11.7109375" customWidth="1"/>
    <col min="13" max="13" width="13.5703125" customWidth="1"/>
    <col min="14" max="14" width="13.42578125" customWidth="1"/>
    <col min="15" max="15" width="15.42578125" hidden="1" customWidth="1"/>
    <col min="16" max="16" width="16.28515625" bestFit="1" customWidth="1"/>
    <col min="17" max="17" width="17" customWidth="1"/>
    <col min="18" max="18" width="13.42578125" style="8" bestFit="1" customWidth="1"/>
    <col min="19" max="19" width="14.5703125" style="8" customWidth="1"/>
    <col min="20" max="20" width="17.140625" customWidth="1"/>
    <col min="21" max="21" width="16.85546875" hidden="1" customWidth="1"/>
    <col min="22" max="22" width="17.5703125" customWidth="1"/>
    <col min="23" max="23" width="13.7109375" customWidth="1"/>
    <col min="24" max="24" width="12.5703125" customWidth="1"/>
    <col min="25" max="25" width="12.85546875" customWidth="1"/>
    <col min="26" max="26" width="11.5703125" customWidth="1"/>
    <col min="27" max="27" width="18.28515625" hidden="1" customWidth="1"/>
    <col min="28" max="28" width="17.140625" customWidth="1"/>
    <col min="29" max="29" width="13.85546875" customWidth="1"/>
    <col min="30" max="30" width="15.85546875" customWidth="1"/>
    <col min="31" max="31" width="14.42578125" customWidth="1"/>
    <col min="32" max="32" width="14.28515625" customWidth="1"/>
    <col min="33" max="33" width="14.140625" customWidth="1"/>
    <col min="34" max="34" width="16" customWidth="1"/>
    <col min="35" max="35" width="14.140625" customWidth="1"/>
    <col min="36" max="36" width="12.140625" customWidth="1"/>
    <col min="37" max="37" width="13.5703125" customWidth="1"/>
    <col min="38" max="38" width="13.42578125" customWidth="1"/>
    <col min="39" max="39" width="15.140625" hidden="1" customWidth="1"/>
    <col min="40" max="40" width="15.85546875" customWidth="1"/>
    <col min="41" max="41" width="14.5703125" hidden="1" customWidth="1"/>
    <col min="42" max="42" width="16.85546875" hidden="1" customWidth="1"/>
    <col min="43" max="43" width="12" hidden="1" customWidth="1"/>
    <col min="44" max="44" width="12.42578125" hidden="1" customWidth="1"/>
    <col min="45" max="45" width="14.42578125" hidden="1" customWidth="1"/>
    <col min="46" max="46" width="14.7109375" hidden="1" customWidth="1"/>
    <col min="47" max="47" width="15.42578125" hidden="1" customWidth="1"/>
    <col min="48" max="59" width="27.42578125" customWidth="1"/>
    <col min="62" max="62" width="10.28515625" bestFit="1" customWidth="1"/>
    <col min="65" max="65" width="10.28515625" bestFit="1" customWidth="1"/>
    <col min="68" max="68" width="10.28515625" bestFit="1" customWidth="1"/>
    <col min="71" max="71" width="10.28515625" bestFit="1" customWidth="1"/>
    <col min="74" max="74" width="10.28515625" bestFit="1" customWidth="1"/>
    <col min="77" max="77" width="10.28515625" bestFit="1" customWidth="1"/>
    <col min="80" max="80" width="10.28515625" bestFit="1" customWidth="1"/>
    <col min="83" max="83" width="10.28515625" bestFit="1" customWidth="1"/>
    <col min="86" max="86" width="10.28515625" bestFit="1" customWidth="1"/>
    <col min="89" max="89" width="10.28515625" bestFit="1" customWidth="1"/>
    <col min="92" max="92" width="10.28515625" bestFit="1" customWidth="1"/>
    <col min="95" max="95" width="10.28515625" bestFit="1" customWidth="1"/>
    <col min="98" max="98" width="10.28515625" bestFit="1" customWidth="1"/>
    <col min="101" max="101" width="10.28515625" bestFit="1" customWidth="1"/>
    <col min="104" max="104" width="10.28515625" bestFit="1" customWidth="1"/>
    <col min="107" max="107" width="10.28515625" bestFit="1" customWidth="1"/>
    <col min="110" max="110" width="10.28515625" bestFit="1" customWidth="1"/>
    <col min="113" max="113" width="10.28515625" bestFit="1" customWidth="1"/>
    <col min="116" max="116" width="10.28515625" bestFit="1" customWidth="1"/>
    <col min="119" max="119" width="10.28515625" bestFit="1" customWidth="1"/>
    <col min="122" max="122" width="10.28515625" bestFit="1" customWidth="1"/>
    <col min="125" max="125" width="10.28515625" bestFit="1" customWidth="1"/>
    <col min="128" max="128" width="10.28515625" bestFit="1" customWidth="1"/>
    <col min="131" max="131" width="10.28515625" bestFit="1" customWidth="1"/>
    <col min="134" max="134" width="10.28515625" bestFit="1" customWidth="1"/>
    <col min="137" max="137" width="10.28515625" bestFit="1" customWidth="1"/>
    <col min="140" max="140" width="10.28515625" bestFit="1" customWidth="1"/>
    <col min="143" max="143" width="10.28515625" bestFit="1" customWidth="1"/>
    <col min="146" max="146" width="10.28515625" bestFit="1" customWidth="1"/>
    <col min="149" max="149" width="10.28515625" bestFit="1" customWidth="1"/>
    <col min="152" max="152" width="10.28515625" bestFit="1" customWidth="1"/>
    <col min="155" max="155" width="10.28515625" bestFit="1" customWidth="1"/>
    <col min="158" max="158" width="10.28515625" bestFit="1" customWidth="1"/>
    <col min="161" max="161" width="10.28515625" bestFit="1" customWidth="1"/>
    <col min="164" max="164" width="10.28515625" bestFit="1" customWidth="1"/>
    <col min="167" max="167" width="10.28515625" bestFit="1" customWidth="1"/>
    <col min="170" max="170" width="10.28515625" bestFit="1" customWidth="1"/>
    <col min="173" max="173" width="10.28515625" bestFit="1" customWidth="1"/>
    <col min="176" max="176" width="10.28515625" bestFit="1" customWidth="1"/>
    <col min="179" max="179" width="10.28515625" bestFit="1" customWidth="1"/>
    <col min="182" max="182" width="10.28515625" bestFit="1" customWidth="1"/>
    <col min="185" max="185" width="10.28515625" bestFit="1" customWidth="1"/>
    <col min="188" max="188" width="10.28515625" bestFit="1" customWidth="1"/>
    <col min="191" max="191" width="10.28515625" bestFit="1" customWidth="1"/>
    <col min="194" max="194" width="10.28515625" bestFit="1" customWidth="1"/>
    <col min="197" max="197" width="10.28515625" bestFit="1" customWidth="1"/>
    <col min="200" max="200" width="10.28515625" bestFit="1" customWidth="1"/>
  </cols>
  <sheetData>
    <row r="1" spans="1:47" ht="16.5" customHeight="1" x14ac:dyDescent="0.25">
      <c r="A1" s="60" t="s">
        <v>0</v>
      </c>
      <c r="B1" s="61"/>
      <c r="C1" s="61"/>
      <c r="D1" s="61"/>
      <c r="E1" s="61"/>
      <c r="F1" s="61"/>
      <c r="G1" s="61"/>
      <c r="H1" s="61"/>
      <c r="Q1" s="10"/>
      <c r="R1" s="10"/>
      <c r="S1" s="10"/>
    </row>
    <row r="2" spans="1:47" ht="12.75" customHeight="1" x14ac:dyDescent="0.2">
      <c r="Q2" s="10"/>
      <c r="R2" s="10"/>
      <c r="S2" s="10"/>
    </row>
    <row r="3" spans="1:47" ht="23.25" customHeight="1" x14ac:dyDescent="0.2">
      <c r="A3" s="2" t="s">
        <v>14</v>
      </c>
      <c r="B3" s="2"/>
      <c r="C3" s="2"/>
      <c r="D3" s="2"/>
      <c r="E3" s="2"/>
      <c r="F3" s="2"/>
      <c r="G3" s="2"/>
      <c r="H3" s="2"/>
      <c r="I3" s="2"/>
      <c r="J3" s="2"/>
      <c r="Q3" s="10"/>
      <c r="R3" s="10"/>
      <c r="S3" s="10"/>
    </row>
    <row r="4" spans="1:47" ht="15.75" customHeight="1" x14ac:dyDescent="0.2">
      <c r="A4" s="2" t="s">
        <v>15</v>
      </c>
      <c r="B4" s="2"/>
      <c r="C4" s="2"/>
      <c r="D4" s="2"/>
      <c r="E4" s="2"/>
      <c r="F4" s="2"/>
      <c r="G4" s="2"/>
      <c r="H4" s="2"/>
      <c r="I4" s="2"/>
      <c r="J4" s="2"/>
      <c r="Q4" s="10"/>
      <c r="R4" s="10"/>
      <c r="S4" s="10"/>
    </row>
    <row r="5" spans="1:47" ht="15.75" customHeight="1" x14ac:dyDescent="0.2">
      <c r="A5" s="2" t="s">
        <v>11</v>
      </c>
      <c r="B5" s="2"/>
      <c r="C5" s="2"/>
      <c r="D5" s="2"/>
      <c r="E5" s="2"/>
      <c r="F5" s="2"/>
      <c r="G5" s="2"/>
      <c r="H5" s="2"/>
      <c r="I5" s="2"/>
      <c r="J5" s="2"/>
      <c r="Q5" s="10"/>
      <c r="R5" s="10"/>
      <c r="S5" s="10"/>
    </row>
    <row r="6" spans="1:47" ht="27" customHeight="1" x14ac:dyDescent="0.2">
      <c r="A6" s="2" t="s">
        <v>7</v>
      </c>
      <c r="B6" s="2"/>
      <c r="C6" s="2"/>
      <c r="D6" s="2"/>
      <c r="E6" s="2"/>
      <c r="F6" s="2"/>
      <c r="G6" s="2"/>
      <c r="H6" s="2"/>
      <c r="I6" s="2"/>
      <c r="J6" s="2"/>
      <c r="Q6" s="10"/>
      <c r="R6" s="10"/>
      <c r="S6" s="10"/>
    </row>
    <row r="7" spans="1:47" ht="25.5" customHeight="1" thickBot="1" x14ac:dyDescent="0.25">
      <c r="A7" s="5" t="s">
        <v>10</v>
      </c>
      <c r="B7" s="4"/>
      <c r="C7" s="4"/>
      <c r="D7" s="4"/>
      <c r="E7" s="10"/>
      <c r="F7" s="10"/>
      <c r="G7" s="10"/>
      <c r="H7" s="10"/>
      <c r="I7" s="10"/>
      <c r="J7" s="10"/>
      <c r="Q7" s="10"/>
      <c r="R7" s="10"/>
      <c r="S7" s="10"/>
    </row>
    <row r="8" spans="1:47" ht="23.25" customHeight="1" thickBot="1" x14ac:dyDescent="0.25">
      <c r="A8" s="6">
        <v>21</v>
      </c>
      <c r="B8" s="4" t="s">
        <v>69</v>
      </c>
      <c r="C8" s="4"/>
      <c r="D8" s="4"/>
      <c r="E8" s="10"/>
      <c r="F8" s="10"/>
      <c r="G8" s="10"/>
      <c r="H8" s="10"/>
      <c r="I8" s="10"/>
      <c r="J8" s="10"/>
      <c r="Q8" s="10"/>
      <c r="R8" s="10"/>
      <c r="S8" s="10"/>
    </row>
    <row r="9" spans="1:47" ht="29.25" customHeight="1" thickBot="1" x14ac:dyDescent="0.25">
      <c r="A9" s="34">
        <v>20</v>
      </c>
      <c r="B9" s="4" t="s">
        <v>70</v>
      </c>
      <c r="C9" s="4"/>
      <c r="D9" s="4"/>
      <c r="E9" s="10"/>
      <c r="F9" s="10"/>
      <c r="G9" s="10"/>
      <c r="H9" s="10"/>
      <c r="I9" s="10"/>
      <c r="J9" s="10"/>
      <c r="Q9" s="10"/>
      <c r="R9" s="10"/>
      <c r="S9" s="10"/>
    </row>
    <row r="10" spans="1:47" ht="29.25" customHeight="1" thickBot="1" x14ac:dyDescent="0.25">
      <c r="A10" s="6">
        <v>20</v>
      </c>
      <c r="B10" s="33" t="s">
        <v>71</v>
      </c>
      <c r="C10" s="4"/>
      <c r="D10" s="4"/>
      <c r="E10" s="10"/>
      <c r="F10" s="10"/>
      <c r="G10" s="10"/>
      <c r="H10" s="10"/>
      <c r="I10" s="10"/>
      <c r="J10" s="10"/>
      <c r="Q10" s="10"/>
      <c r="R10" s="10"/>
      <c r="S10" s="10"/>
    </row>
    <row r="11" spans="1:47" ht="29.25" customHeight="1" thickBot="1" x14ac:dyDescent="0.25">
      <c r="A11" s="6">
        <v>15</v>
      </c>
      <c r="B11" s="32" t="s">
        <v>72</v>
      </c>
      <c r="C11" s="4"/>
      <c r="D11" s="4"/>
      <c r="E11" s="10"/>
      <c r="F11" s="10"/>
      <c r="G11" s="10"/>
      <c r="H11" s="10"/>
      <c r="I11" s="10"/>
      <c r="J11" s="10"/>
      <c r="Q11" s="10"/>
      <c r="R11" s="10"/>
      <c r="S11" s="10"/>
    </row>
    <row r="12" spans="1:47" ht="29.25" customHeight="1" thickBot="1" x14ac:dyDescent="0.25">
      <c r="A12" s="6">
        <v>14</v>
      </c>
      <c r="B12" s="32" t="s">
        <v>73</v>
      </c>
      <c r="C12" s="4"/>
      <c r="D12" s="4"/>
      <c r="E12" s="10"/>
      <c r="F12" s="10"/>
      <c r="G12" s="10"/>
      <c r="H12" s="10"/>
      <c r="I12" s="10"/>
      <c r="J12" s="10"/>
      <c r="Q12" s="10"/>
      <c r="R12" s="10"/>
      <c r="S12" s="10"/>
    </row>
    <row r="13" spans="1:47" ht="29.25" customHeight="1" thickBot="1" x14ac:dyDescent="0.25">
      <c r="A13" s="35">
        <v>10</v>
      </c>
      <c r="B13" s="32" t="s">
        <v>74</v>
      </c>
      <c r="C13" s="4"/>
      <c r="D13" s="4"/>
      <c r="E13" s="10"/>
      <c r="F13" s="10"/>
      <c r="G13" s="10"/>
      <c r="H13" s="10"/>
      <c r="I13" s="10"/>
      <c r="J13" s="10"/>
      <c r="Q13" s="10"/>
      <c r="R13" s="10"/>
      <c r="S13" s="10"/>
    </row>
    <row r="14" spans="1:47" ht="5.25" customHeight="1" thickBot="1" x14ac:dyDescent="0.25">
      <c r="Q14" s="10"/>
      <c r="R14" s="10"/>
      <c r="S14" s="10"/>
    </row>
    <row r="15" spans="1:47" ht="36" customHeight="1" thickBot="1" x14ac:dyDescent="0.25">
      <c r="A15" s="62" t="s">
        <v>9</v>
      </c>
      <c r="B15" s="64" t="s">
        <v>8</v>
      </c>
      <c r="C15" s="64" t="s">
        <v>12</v>
      </c>
      <c r="D15" s="116" t="s">
        <v>66</v>
      </c>
      <c r="E15" s="59" t="s">
        <v>69</v>
      </c>
      <c r="F15" s="59"/>
      <c r="G15" s="59"/>
      <c r="H15" s="59"/>
      <c r="I15" s="59"/>
      <c r="J15" s="59"/>
      <c r="K15" s="59" t="s">
        <v>70</v>
      </c>
      <c r="L15" s="59"/>
      <c r="M15" s="59"/>
      <c r="N15" s="59"/>
      <c r="O15" s="59"/>
      <c r="P15" s="59"/>
      <c r="Q15" s="118" t="s">
        <v>71</v>
      </c>
      <c r="R15" s="119"/>
      <c r="S15" s="119"/>
      <c r="T15" s="120"/>
      <c r="U15" s="120"/>
      <c r="V15" s="121"/>
      <c r="W15" s="122" t="s">
        <v>72</v>
      </c>
      <c r="X15" s="120"/>
      <c r="Y15" s="120"/>
      <c r="Z15" s="123"/>
      <c r="AA15" s="123"/>
      <c r="AB15" s="124"/>
      <c r="AC15" s="118" t="s">
        <v>73</v>
      </c>
      <c r="AD15" s="119"/>
      <c r="AE15" s="119"/>
      <c r="AF15" s="120"/>
      <c r="AG15" s="120"/>
      <c r="AH15" s="121"/>
      <c r="AI15" s="110" t="s">
        <v>74</v>
      </c>
      <c r="AJ15" s="111"/>
      <c r="AK15" s="111"/>
      <c r="AL15" s="111"/>
      <c r="AM15" s="111"/>
      <c r="AN15" s="112"/>
      <c r="AO15" s="113" t="s">
        <v>5</v>
      </c>
      <c r="AP15" s="114"/>
      <c r="AQ15" s="114"/>
      <c r="AR15" s="114"/>
      <c r="AS15" s="114"/>
      <c r="AT15" s="114"/>
      <c r="AU15" s="115"/>
    </row>
    <row r="16" spans="1:47" ht="45" customHeight="1" thickBot="1" x14ac:dyDescent="0.25">
      <c r="A16" s="63" t="s">
        <v>9</v>
      </c>
      <c r="B16" s="65" t="s">
        <v>8</v>
      </c>
      <c r="C16" s="65" t="s">
        <v>6</v>
      </c>
      <c r="D16" s="117" t="s">
        <v>3</v>
      </c>
      <c r="E16" s="50" t="s">
        <v>4</v>
      </c>
      <c r="F16" s="51" t="s">
        <v>140</v>
      </c>
      <c r="G16" s="52" t="s">
        <v>134</v>
      </c>
      <c r="H16" s="51" t="s">
        <v>19</v>
      </c>
      <c r="I16" s="51" t="s">
        <v>143</v>
      </c>
      <c r="J16" s="53" t="s">
        <v>144</v>
      </c>
      <c r="K16" s="50" t="s">
        <v>4</v>
      </c>
      <c r="L16" s="52" t="s">
        <v>140</v>
      </c>
      <c r="M16" s="52" t="s">
        <v>134</v>
      </c>
      <c r="N16" s="52" t="s">
        <v>19</v>
      </c>
      <c r="O16" s="52" t="s">
        <v>143</v>
      </c>
      <c r="P16" s="53" t="s">
        <v>144</v>
      </c>
      <c r="Q16" s="41" t="s">
        <v>4</v>
      </c>
      <c r="R16" s="45" t="s">
        <v>140</v>
      </c>
      <c r="S16" s="45" t="s">
        <v>134</v>
      </c>
      <c r="T16" s="45" t="s">
        <v>19</v>
      </c>
      <c r="U16" s="45" t="s">
        <v>143</v>
      </c>
      <c r="V16" s="46" t="s">
        <v>144</v>
      </c>
      <c r="W16" s="41" t="s">
        <v>4</v>
      </c>
      <c r="X16" s="45" t="s">
        <v>140</v>
      </c>
      <c r="Y16" s="45" t="s">
        <v>134</v>
      </c>
      <c r="Z16" s="45" t="s">
        <v>19</v>
      </c>
      <c r="AA16" s="45" t="s">
        <v>143</v>
      </c>
      <c r="AB16" s="46" t="s">
        <v>144</v>
      </c>
      <c r="AC16" s="41" t="s">
        <v>4</v>
      </c>
      <c r="AD16" s="45" t="s">
        <v>140</v>
      </c>
      <c r="AE16" s="45" t="s">
        <v>134</v>
      </c>
      <c r="AF16" s="45" t="s">
        <v>19</v>
      </c>
      <c r="AG16" s="45" t="s">
        <v>143</v>
      </c>
      <c r="AH16" s="46" t="s">
        <v>144</v>
      </c>
      <c r="AI16" s="41" t="s">
        <v>4</v>
      </c>
      <c r="AJ16" s="45" t="s">
        <v>140</v>
      </c>
      <c r="AK16" s="45" t="s">
        <v>134</v>
      </c>
      <c r="AL16" s="45" t="s">
        <v>19</v>
      </c>
      <c r="AM16" s="45" t="s">
        <v>143</v>
      </c>
      <c r="AN16" s="46" t="s">
        <v>144</v>
      </c>
      <c r="AO16" s="48">
        <v>1</v>
      </c>
      <c r="AP16" s="49">
        <v>2</v>
      </c>
      <c r="AQ16" s="49">
        <v>3</v>
      </c>
      <c r="AR16" s="49">
        <v>4</v>
      </c>
      <c r="AS16" s="49">
        <v>5</v>
      </c>
      <c r="AT16" s="49">
        <v>6</v>
      </c>
      <c r="AU16" s="47" t="s">
        <v>145</v>
      </c>
    </row>
    <row r="17" spans="1:47" x14ac:dyDescent="0.2">
      <c r="A17" s="1" t="s">
        <v>41</v>
      </c>
      <c r="B17" s="11" t="s">
        <v>21</v>
      </c>
      <c r="C17" s="13">
        <f t="shared" ref="C17:C39" si="0">IF(D17&lt;&gt;1,"",SUM(J17,P17,V17,AB17,AH17,AN17))</f>
        <v>85.732874999999993</v>
      </c>
      <c r="D17" s="13">
        <f t="shared" ref="D17:D39" si="1">IF(SUM(E17,K17,Q17,W17,AC17,AI17)=0,0,1)</f>
        <v>1</v>
      </c>
      <c r="E17" s="17">
        <v>1</v>
      </c>
      <c r="F17" s="12">
        <v>0.8579</v>
      </c>
      <c r="G17" s="18">
        <f t="shared" ref="G17:G39" si="2">F17*100</f>
        <v>85.79</v>
      </c>
      <c r="H17" s="19">
        <f t="shared" ref="H17:H39" si="3">IF(E17=1,(MIN(Вес1,Вес2,Вес3,Вес4,Вес5,Вес6))*((100/MIN(Вес1,Вес2,Вес3,Вес4,Вес5,Вес6))/AU17*Вес1/MIN(Вес1,Вес2,Вес3,Вес4,Вес5,Вес6)),"")</f>
        <v>26.25</v>
      </c>
      <c r="I17" s="19">
        <f t="shared" ref="I17:I39" si="4">IF(H17="","не применяется",IF(E17=0,"не применяется",H17*G17/100))</f>
        <v>22.519875000000003</v>
      </c>
      <c r="J17" s="19">
        <f t="shared" ref="J17:J39" si="5">IF(ISNUMBER(I17),I17,"")</f>
        <v>22.519875000000003</v>
      </c>
      <c r="K17" s="17">
        <v>0</v>
      </c>
      <c r="L17" s="12">
        <v>0</v>
      </c>
      <c r="M17" s="18">
        <f t="shared" ref="M17:M39" si="6">L17*100</f>
        <v>0</v>
      </c>
      <c r="N17" s="19">
        <f t="shared" ref="N17:N39" si="7">IF(E17=1,(MIN(Вес1,Вес2,Вес3,Вес4,Вес5,Вес6))*((100/MIN(Вес1,Вес2,Вес3,Вес4,Вес5,Вес6))/AU17*Вес2/MIN(Вес1,Вес2,Вес3,Вес4,Вес5,Вес6)),"")</f>
        <v>25</v>
      </c>
      <c r="O17" s="19" t="str">
        <f t="shared" ref="O17:O39" si="8">IF(N17="","не применяется",IF(K17=0,"не применяется",N17*M17/100))</f>
        <v>не применяется</v>
      </c>
      <c r="P17" s="19" t="str">
        <f t="shared" ref="P17:P39" si="9">IF(ISNUMBER(O17),O17,"")</f>
        <v/>
      </c>
      <c r="Q17" s="17">
        <v>1</v>
      </c>
      <c r="R17" s="17">
        <v>1</v>
      </c>
      <c r="S17" s="13">
        <f t="shared" ref="S17:S39" si="10">R17*100</f>
        <v>100</v>
      </c>
      <c r="T17" s="13">
        <f t="shared" ref="T17:T39" si="11">IF(E17=1,(MIN(Вес1,Вес2,Вес3,Вес4,Вес5,Вес6))*((100/MIN(Вес1,Вес2,Вес3,Вес4,Вес5,Вес6))/AU17*Вес3/MIN(Вес1,Вес2,Вес3,Вес4,Вес5,Вес6)),"")</f>
        <v>25</v>
      </c>
      <c r="U17" s="13">
        <f t="shared" ref="U17:U39" si="12">IF(T17="","не применяется",IF(Q17=0,"не применяется",T17*S17/100))</f>
        <v>25</v>
      </c>
      <c r="V17" s="13">
        <f t="shared" ref="V17:V39" si="13">IF(ISNUMBER(U17),U17,"")</f>
        <v>25</v>
      </c>
      <c r="W17" s="17">
        <v>1</v>
      </c>
      <c r="X17" s="17">
        <v>0.57140000000000002</v>
      </c>
      <c r="Y17" s="13">
        <f t="shared" ref="Y17:Y39" si="14">X17*100</f>
        <v>57.14</v>
      </c>
      <c r="Z17" s="13">
        <f t="shared" ref="Z17:Z39" si="15">IF(E17=1,(MIN(Вес1,Вес2,Вес3,Вес4,Вес5,Вес6))*((100/MIN(Вес1,Вес2,Вес3,Вес4,Вес5,Вес6))/AU17*Вес4/MIN(Вес1,Вес2,Вес3,Вес4,Вес5,Вес6)),"")</f>
        <v>18.75</v>
      </c>
      <c r="AA17" s="13">
        <f t="shared" ref="AA17:AA39" si="16">IF(Z17="","не применяется",IF(W17=0,"не применяется",Z17*Y17/100))</f>
        <v>10.713749999999999</v>
      </c>
      <c r="AB17" s="13">
        <f t="shared" ref="AB17:AB39" si="17">IF(ISNUMBER(AA17),AA17,"")</f>
        <v>10.713749999999999</v>
      </c>
      <c r="AC17" s="17">
        <v>1</v>
      </c>
      <c r="AD17" s="17">
        <v>0.85709999999999997</v>
      </c>
      <c r="AE17" s="13">
        <f t="shared" ref="AE17:AE39" si="18">AD17*100</f>
        <v>85.71</v>
      </c>
      <c r="AF17" s="13">
        <f t="shared" ref="AF17:AF39" si="19">IF(E17=1,(MIN(Вес1,Вес2,Вес3,Вес4,Вес5,Вес6))*((100/MIN(Вес1,Вес2,Вес3,Вес4,Вес5,Вес6))/AU17*Вес5/MIN(Вес1,Вес2,Вес3,Вес4,Вес5,Вес6)),"")</f>
        <v>17.5</v>
      </c>
      <c r="AG17" s="13">
        <f t="shared" ref="AG17:AG39" si="20">IF(AF17="","не применяется",IF(AC17=0,"не применяется",AF17*AE17/100))</f>
        <v>14.99925</v>
      </c>
      <c r="AH17" s="13">
        <f t="shared" ref="AH17:AH39" si="21">IF(ISNUMBER(AG17),AG17,"")</f>
        <v>14.99925</v>
      </c>
      <c r="AI17" s="17">
        <v>1</v>
      </c>
      <c r="AJ17" s="17">
        <v>1</v>
      </c>
      <c r="AK17" s="13">
        <f t="shared" ref="AK17:AK39" si="22">AJ17*100</f>
        <v>100</v>
      </c>
      <c r="AL17" s="13">
        <f t="shared" ref="AL17:AL39" si="23">IF(E17=1,(MIN(Вес1,Вес2,Вес3,Вес4,Вес5,Вес6))*((100/MIN(Вес1,Вес2,Вес3,Вес4,Вес5,Вес6))/AU17*Вес6/MIN(Вес1,Вес2,Вес3,Вес4,Вес5,Вес6)),"")</f>
        <v>12.5</v>
      </c>
      <c r="AM17" s="13">
        <f t="shared" ref="AM17:AM39" si="24">IF(AL17="","не применяется",IF(AI17=0,"не применяется",AL17*AK17/100))</f>
        <v>12.5</v>
      </c>
      <c r="AN17" s="13">
        <f t="shared" ref="AN17:AN39" si="25">IF(ISNUMBER(AM17),AM17,"")</f>
        <v>12.5</v>
      </c>
      <c r="AO17" s="19">
        <f t="shared" ref="AO17:AO39" si="26">IF(E17=1,Вес1/MIN(Вес1,Вес2,Вес3,Вес4,Вес5,Вес6),"")</f>
        <v>2.1</v>
      </c>
      <c r="AP17" s="19" t="str">
        <f t="shared" ref="AP17:AP39" si="27">IF(K17=1,Вес2/MIN(Вес1,Вес2,Вес3,Вес4,Вес5,Вес6),"")</f>
        <v/>
      </c>
      <c r="AQ17" s="13">
        <f t="shared" ref="AQ17:AQ39" si="28">IF(Q17=1,Вес3/MIN(Вес1,Вес2,Вес3,Вес4,Вес5,Вес6),"")</f>
        <v>2</v>
      </c>
      <c r="AR17" s="13">
        <f t="shared" ref="AR17:AR39" si="29">IF(W17=1,Вес4/MIN(Вес1,Вес2,Вес3,Вес4,Вес5,Вес6),"")</f>
        <v>1.5</v>
      </c>
      <c r="AS17" s="13">
        <f t="shared" ref="AS17:AS39" si="30">IF(AC17=1,Вес5/MIN(Вес1,Вес2,Вес3,Вес4,Вес5,Вес6),"")</f>
        <v>1.4</v>
      </c>
      <c r="AT17" s="13">
        <f t="shared" ref="AT17:AT39" si="31">IF(AI17=1,Вес6/MIN(Вес1,Вес2,Вес3,Вес4,Вес5,Вес6),"")</f>
        <v>1</v>
      </c>
      <c r="AU17" s="19">
        <f t="shared" ref="AU17:AU39" si="32">SUM(AO17:AT17)</f>
        <v>8</v>
      </c>
    </row>
    <row r="18" spans="1:47" x14ac:dyDescent="0.2">
      <c r="A18" s="1" t="s">
        <v>42</v>
      </c>
      <c r="B18" s="11" t="s">
        <v>148</v>
      </c>
      <c r="C18" s="13">
        <f t="shared" si="0"/>
        <v>57.945100000000004</v>
      </c>
      <c r="D18" s="13">
        <f t="shared" si="1"/>
        <v>1</v>
      </c>
      <c r="E18" s="17">
        <v>1</v>
      </c>
      <c r="F18" s="12">
        <v>0.39560000000000001</v>
      </c>
      <c r="G18" s="18">
        <f t="shared" si="2"/>
        <v>39.56</v>
      </c>
      <c r="H18" s="19">
        <f t="shared" si="3"/>
        <v>21</v>
      </c>
      <c r="I18" s="19">
        <f t="shared" si="4"/>
        <v>8.3076000000000008</v>
      </c>
      <c r="J18" s="19">
        <f t="shared" si="5"/>
        <v>8.3076000000000008</v>
      </c>
      <c r="K18" s="17">
        <v>1</v>
      </c>
      <c r="L18" s="12">
        <v>0.53849999999999998</v>
      </c>
      <c r="M18" s="18">
        <f t="shared" si="6"/>
        <v>53.849999999999994</v>
      </c>
      <c r="N18" s="19">
        <f t="shared" si="7"/>
        <v>20</v>
      </c>
      <c r="O18" s="19">
        <f t="shared" si="8"/>
        <v>10.77</v>
      </c>
      <c r="P18" s="19">
        <f t="shared" si="9"/>
        <v>10.77</v>
      </c>
      <c r="Q18" s="17">
        <v>1</v>
      </c>
      <c r="R18" s="17">
        <v>0.42259999999999998</v>
      </c>
      <c r="S18" s="13">
        <f t="shared" si="10"/>
        <v>42.26</v>
      </c>
      <c r="T18" s="13">
        <f t="shared" si="11"/>
        <v>20</v>
      </c>
      <c r="U18" s="13">
        <f t="shared" si="12"/>
        <v>8.452</v>
      </c>
      <c r="V18" s="13">
        <f t="shared" si="13"/>
        <v>8.452</v>
      </c>
      <c r="W18" s="17">
        <v>1</v>
      </c>
      <c r="X18" s="17">
        <v>0.6875</v>
      </c>
      <c r="Y18" s="13">
        <f t="shared" si="14"/>
        <v>68.75</v>
      </c>
      <c r="Z18" s="13">
        <f t="shared" si="15"/>
        <v>15</v>
      </c>
      <c r="AA18" s="13">
        <f t="shared" si="16"/>
        <v>10.3125</v>
      </c>
      <c r="AB18" s="13">
        <f t="shared" si="17"/>
        <v>10.3125</v>
      </c>
      <c r="AC18" s="17">
        <v>1</v>
      </c>
      <c r="AD18" s="17">
        <v>0.875</v>
      </c>
      <c r="AE18" s="13">
        <f t="shared" si="18"/>
        <v>87.5</v>
      </c>
      <c r="AF18" s="13">
        <f t="shared" si="19"/>
        <v>14</v>
      </c>
      <c r="AG18" s="13">
        <f t="shared" si="20"/>
        <v>12.25</v>
      </c>
      <c r="AH18" s="13">
        <f t="shared" si="21"/>
        <v>12.25</v>
      </c>
      <c r="AI18" s="17">
        <v>1</v>
      </c>
      <c r="AJ18" s="17">
        <v>0.7853</v>
      </c>
      <c r="AK18" s="13">
        <f t="shared" si="22"/>
        <v>78.53</v>
      </c>
      <c r="AL18" s="13">
        <f t="shared" si="23"/>
        <v>10</v>
      </c>
      <c r="AM18" s="13">
        <f t="shared" si="24"/>
        <v>7.8529999999999998</v>
      </c>
      <c r="AN18" s="13">
        <f t="shared" si="25"/>
        <v>7.8529999999999998</v>
      </c>
      <c r="AO18" s="19">
        <f t="shared" si="26"/>
        <v>2.1</v>
      </c>
      <c r="AP18" s="19">
        <f t="shared" si="27"/>
        <v>2</v>
      </c>
      <c r="AQ18" s="13">
        <f t="shared" si="28"/>
        <v>2</v>
      </c>
      <c r="AR18" s="13">
        <f t="shared" si="29"/>
        <v>1.5</v>
      </c>
      <c r="AS18" s="13">
        <f t="shared" si="30"/>
        <v>1.4</v>
      </c>
      <c r="AT18" s="13">
        <f t="shared" si="31"/>
        <v>1</v>
      </c>
      <c r="AU18" s="19">
        <f t="shared" si="32"/>
        <v>10</v>
      </c>
    </row>
    <row r="19" spans="1:47" ht="25.5" x14ac:dyDescent="0.2">
      <c r="A19" s="1" t="s">
        <v>43</v>
      </c>
      <c r="B19" s="11" t="s">
        <v>22</v>
      </c>
      <c r="C19" s="13">
        <f t="shared" si="0"/>
        <v>86.273375000000016</v>
      </c>
      <c r="D19" s="13">
        <f t="shared" si="1"/>
        <v>1</v>
      </c>
      <c r="E19" s="17">
        <v>1</v>
      </c>
      <c r="F19" s="12">
        <v>0.86670000000000003</v>
      </c>
      <c r="G19" s="18">
        <f t="shared" si="2"/>
        <v>86.67</v>
      </c>
      <c r="H19" s="19">
        <f t="shared" si="3"/>
        <v>26.25</v>
      </c>
      <c r="I19" s="19">
        <f t="shared" si="4"/>
        <v>22.750875000000001</v>
      </c>
      <c r="J19" s="19">
        <f t="shared" si="5"/>
        <v>22.750875000000001</v>
      </c>
      <c r="K19" s="17">
        <v>0</v>
      </c>
      <c r="L19" s="12">
        <v>0</v>
      </c>
      <c r="M19" s="18">
        <f t="shared" si="6"/>
        <v>0</v>
      </c>
      <c r="N19" s="19">
        <f t="shared" si="7"/>
        <v>25</v>
      </c>
      <c r="O19" s="19" t="str">
        <f t="shared" si="8"/>
        <v>не применяется</v>
      </c>
      <c r="P19" s="19" t="str">
        <f t="shared" si="9"/>
        <v/>
      </c>
      <c r="Q19" s="17">
        <v>1</v>
      </c>
      <c r="R19" s="17">
        <v>1</v>
      </c>
      <c r="S19" s="13">
        <f t="shared" si="10"/>
        <v>100</v>
      </c>
      <c r="T19" s="13">
        <f t="shared" si="11"/>
        <v>25</v>
      </c>
      <c r="U19" s="13">
        <f t="shared" si="12"/>
        <v>25</v>
      </c>
      <c r="V19" s="13">
        <f t="shared" si="13"/>
        <v>25</v>
      </c>
      <c r="W19" s="17">
        <v>1</v>
      </c>
      <c r="X19" s="17">
        <v>0.625</v>
      </c>
      <c r="Y19" s="13">
        <f t="shared" si="14"/>
        <v>62.5</v>
      </c>
      <c r="Z19" s="13">
        <f t="shared" si="15"/>
        <v>18.75</v>
      </c>
      <c r="AA19" s="13">
        <f t="shared" si="16"/>
        <v>11.71875</v>
      </c>
      <c r="AB19" s="13">
        <f t="shared" si="17"/>
        <v>11.71875</v>
      </c>
      <c r="AC19" s="17">
        <v>1</v>
      </c>
      <c r="AD19" s="17">
        <v>0.8</v>
      </c>
      <c r="AE19" s="13">
        <f t="shared" si="18"/>
        <v>80</v>
      </c>
      <c r="AF19" s="13">
        <f t="shared" si="19"/>
        <v>17.5</v>
      </c>
      <c r="AG19" s="13">
        <f t="shared" si="20"/>
        <v>14</v>
      </c>
      <c r="AH19" s="13">
        <f t="shared" si="21"/>
        <v>14</v>
      </c>
      <c r="AI19" s="17">
        <v>1</v>
      </c>
      <c r="AJ19" s="17">
        <v>1.0243</v>
      </c>
      <c r="AK19" s="13">
        <f t="shared" si="22"/>
        <v>102.42999999999999</v>
      </c>
      <c r="AL19" s="13">
        <f t="shared" si="23"/>
        <v>12.5</v>
      </c>
      <c r="AM19" s="13">
        <f t="shared" si="24"/>
        <v>12.803750000000001</v>
      </c>
      <c r="AN19" s="13">
        <f t="shared" si="25"/>
        <v>12.803750000000001</v>
      </c>
      <c r="AO19" s="19">
        <f t="shared" si="26"/>
        <v>2.1</v>
      </c>
      <c r="AP19" s="19" t="str">
        <f t="shared" si="27"/>
        <v/>
      </c>
      <c r="AQ19" s="13">
        <f t="shared" si="28"/>
        <v>2</v>
      </c>
      <c r="AR19" s="13">
        <f t="shared" si="29"/>
        <v>1.5</v>
      </c>
      <c r="AS19" s="13">
        <f t="shared" si="30"/>
        <v>1.4</v>
      </c>
      <c r="AT19" s="13">
        <f t="shared" si="31"/>
        <v>1</v>
      </c>
      <c r="AU19" s="19">
        <f t="shared" si="32"/>
        <v>8</v>
      </c>
    </row>
    <row r="20" spans="1:47" x14ac:dyDescent="0.2">
      <c r="A20" s="1" t="s">
        <v>44</v>
      </c>
      <c r="B20" s="11" t="s">
        <v>23</v>
      </c>
      <c r="C20" s="13">
        <f t="shared" si="0"/>
        <v>75.488375000000005</v>
      </c>
      <c r="D20" s="13">
        <f t="shared" si="1"/>
        <v>1</v>
      </c>
      <c r="E20" s="17">
        <v>1</v>
      </c>
      <c r="F20" s="12">
        <v>0.85670000000000002</v>
      </c>
      <c r="G20" s="18">
        <f t="shared" si="2"/>
        <v>85.67</v>
      </c>
      <c r="H20" s="19">
        <f t="shared" si="3"/>
        <v>26.25</v>
      </c>
      <c r="I20" s="19">
        <f t="shared" si="4"/>
        <v>22.488375000000001</v>
      </c>
      <c r="J20" s="19">
        <f t="shared" si="5"/>
        <v>22.488375000000001</v>
      </c>
      <c r="K20" s="17">
        <v>0</v>
      </c>
      <c r="L20" s="12">
        <v>0</v>
      </c>
      <c r="M20" s="18">
        <f t="shared" si="6"/>
        <v>0</v>
      </c>
      <c r="N20" s="19">
        <f t="shared" si="7"/>
        <v>25</v>
      </c>
      <c r="O20" s="19" t="str">
        <f t="shared" si="8"/>
        <v>не применяется</v>
      </c>
      <c r="P20" s="19" t="str">
        <f t="shared" si="9"/>
        <v/>
      </c>
      <c r="Q20" s="17">
        <v>1</v>
      </c>
      <c r="R20" s="17">
        <v>1</v>
      </c>
      <c r="S20" s="13">
        <f t="shared" si="10"/>
        <v>100</v>
      </c>
      <c r="T20" s="13">
        <f t="shared" si="11"/>
        <v>25</v>
      </c>
      <c r="U20" s="13">
        <f t="shared" si="12"/>
        <v>25</v>
      </c>
      <c r="V20" s="13">
        <f t="shared" si="13"/>
        <v>25</v>
      </c>
      <c r="W20" s="17">
        <v>1</v>
      </c>
      <c r="X20" s="17">
        <v>0.2</v>
      </c>
      <c r="Y20" s="13">
        <f t="shared" si="14"/>
        <v>20</v>
      </c>
      <c r="Z20" s="13">
        <f t="shared" si="15"/>
        <v>18.75</v>
      </c>
      <c r="AA20" s="13">
        <f t="shared" si="16"/>
        <v>3.75</v>
      </c>
      <c r="AB20" s="13">
        <f t="shared" si="17"/>
        <v>3.75</v>
      </c>
      <c r="AC20" s="17">
        <v>1</v>
      </c>
      <c r="AD20" s="17">
        <v>0.8</v>
      </c>
      <c r="AE20" s="13">
        <f t="shared" si="18"/>
        <v>80</v>
      </c>
      <c r="AF20" s="13">
        <f t="shared" si="19"/>
        <v>17.5</v>
      </c>
      <c r="AG20" s="13">
        <f t="shared" si="20"/>
        <v>14</v>
      </c>
      <c r="AH20" s="13">
        <f t="shared" si="21"/>
        <v>14</v>
      </c>
      <c r="AI20" s="17">
        <v>1</v>
      </c>
      <c r="AJ20" s="17">
        <v>0.82</v>
      </c>
      <c r="AK20" s="13">
        <f t="shared" si="22"/>
        <v>82</v>
      </c>
      <c r="AL20" s="13">
        <f t="shared" si="23"/>
        <v>12.5</v>
      </c>
      <c r="AM20" s="13">
        <f t="shared" si="24"/>
        <v>10.25</v>
      </c>
      <c r="AN20" s="13">
        <f t="shared" si="25"/>
        <v>10.25</v>
      </c>
      <c r="AO20" s="19">
        <f t="shared" si="26"/>
        <v>2.1</v>
      </c>
      <c r="AP20" s="19" t="str">
        <f t="shared" si="27"/>
        <v/>
      </c>
      <c r="AQ20" s="13">
        <f t="shared" si="28"/>
        <v>2</v>
      </c>
      <c r="AR20" s="13">
        <f t="shared" si="29"/>
        <v>1.5</v>
      </c>
      <c r="AS20" s="13">
        <f t="shared" si="30"/>
        <v>1.4</v>
      </c>
      <c r="AT20" s="13">
        <f t="shared" si="31"/>
        <v>1</v>
      </c>
      <c r="AU20" s="19">
        <f t="shared" si="32"/>
        <v>8</v>
      </c>
    </row>
    <row r="21" spans="1:47" ht="25.5" x14ac:dyDescent="0.2">
      <c r="A21" s="1" t="s">
        <v>45</v>
      </c>
      <c r="B21" s="11" t="s">
        <v>24</v>
      </c>
      <c r="C21" s="13">
        <f t="shared" si="0"/>
        <v>78.889700000000005</v>
      </c>
      <c r="D21" s="13">
        <f t="shared" si="1"/>
        <v>1</v>
      </c>
      <c r="E21" s="17">
        <v>1</v>
      </c>
      <c r="F21" s="12">
        <v>0.66669999999999996</v>
      </c>
      <c r="G21" s="18">
        <f t="shared" si="2"/>
        <v>66.67</v>
      </c>
      <c r="H21" s="19">
        <f t="shared" si="3"/>
        <v>21</v>
      </c>
      <c r="I21" s="19">
        <f t="shared" si="4"/>
        <v>14.0007</v>
      </c>
      <c r="J21" s="19">
        <f t="shared" si="5"/>
        <v>14.0007</v>
      </c>
      <c r="K21" s="17">
        <v>1</v>
      </c>
      <c r="L21" s="12">
        <v>1</v>
      </c>
      <c r="M21" s="18">
        <f t="shared" si="6"/>
        <v>100</v>
      </c>
      <c r="N21" s="19">
        <f t="shared" si="7"/>
        <v>20</v>
      </c>
      <c r="O21" s="19">
        <f t="shared" si="8"/>
        <v>20</v>
      </c>
      <c r="P21" s="19">
        <f t="shared" si="9"/>
        <v>20</v>
      </c>
      <c r="Q21" s="17">
        <v>1</v>
      </c>
      <c r="R21" s="17">
        <v>0.65380000000000005</v>
      </c>
      <c r="S21" s="13">
        <f t="shared" si="10"/>
        <v>65.38000000000001</v>
      </c>
      <c r="T21" s="13">
        <f t="shared" si="11"/>
        <v>20</v>
      </c>
      <c r="U21" s="13">
        <f t="shared" si="12"/>
        <v>13.076000000000001</v>
      </c>
      <c r="V21" s="13">
        <f t="shared" si="13"/>
        <v>13.076000000000001</v>
      </c>
      <c r="W21" s="17">
        <v>1</v>
      </c>
      <c r="X21" s="17">
        <v>1</v>
      </c>
      <c r="Y21" s="13">
        <f t="shared" si="14"/>
        <v>100</v>
      </c>
      <c r="Z21" s="13">
        <f t="shared" si="15"/>
        <v>15</v>
      </c>
      <c r="AA21" s="13">
        <f t="shared" si="16"/>
        <v>15</v>
      </c>
      <c r="AB21" s="13">
        <f t="shared" si="17"/>
        <v>15</v>
      </c>
      <c r="AC21" s="17">
        <v>1</v>
      </c>
      <c r="AD21" s="17">
        <v>0.75</v>
      </c>
      <c r="AE21" s="13">
        <f t="shared" si="18"/>
        <v>75</v>
      </c>
      <c r="AF21" s="13">
        <f t="shared" si="19"/>
        <v>14</v>
      </c>
      <c r="AG21" s="13">
        <f t="shared" si="20"/>
        <v>10.5</v>
      </c>
      <c r="AH21" s="13">
        <f t="shared" si="21"/>
        <v>10.5</v>
      </c>
      <c r="AI21" s="17">
        <v>1</v>
      </c>
      <c r="AJ21" s="17">
        <v>0.63129999999999997</v>
      </c>
      <c r="AK21" s="13">
        <f t="shared" si="22"/>
        <v>63.129999999999995</v>
      </c>
      <c r="AL21" s="13">
        <f t="shared" si="23"/>
        <v>10</v>
      </c>
      <c r="AM21" s="13">
        <f t="shared" si="24"/>
        <v>6.3129999999999997</v>
      </c>
      <c r="AN21" s="13">
        <f t="shared" si="25"/>
        <v>6.3129999999999997</v>
      </c>
      <c r="AO21" s="19">
        <f t="shared" si="26"/>
        <v>2.1</v>
      </c>
      <c r="AP21" s="19">
        <f t="shared" si="27"/>
        <v>2</v>
      </c>
      <c r="AQ21" s="13">
        <f t="shared" si="28"/>
        <v>2</v>
      </c>
      <c r="AR21" s="13">
        <f t="shared" si="29"/>
        <v>1.5</v>
      </c>
      <c r="AS21" s="13">
        <f t="shared" si="30"/>
        <v>1.4</v>
      </c>
      <c r="AT21" s="13">
        <f t="shared" si="31"/>
        <v>1</v>
      </c>
      <c r="AU21" s="19">
        <f t="shared" si="32"/>
        <v>10</v>
      </c>
    </row>
    <row r="22" spans="1:47" ht="25.5" x14ac:dyDescent="0.2">
      <c r="A22" s="1" t="s">
        <v>46</v>
      </c>
      <c r="B22" s="11" t="s">
        <v>25</v>
      </c>
      <c r="C22" s="13">
        <f t="shared" si="0"/>
        <v>66.073900000000009</v>
      </c>
      <c r="D22" s="13">
        <f t="shared" si="1"/>
        <v>1</v>
      </c>
      <c r="E22" s="17">
        <v>1</v>
      </c>
      <c r="F22" s="12">
        <v>0.88890000000000002</v>
      </c>
      <c r="G22" s="18">
        <f t="shared" si="2"/>
        <v>88.89</v>
      </c>
      <c r="H22" s="19">
        <f t="shared" si="3"/>
        <v>21</v>
      </c>
      <c r="I22" s="19">
        <f t="shared" si="4"/>
        <v>18.666900000000002</v>
      </c>
      <c r="J22" s="19">
        <f t="shared" si="5"/>
        <v>18.666900000000002</v>
      </c>
      <c r="K22" s="17">
        <v>1</v>
      </c>
      <c r="L22" s="12">
        <v>0.53849999999999998</v>
      </c>
      <c r="M22" s="18">
        <f t="shared" si="6"/>
        <v>53.849999999999994</v>
      </c>
      <c r="N22" s="19">
        <f t="shared" si="7"/>
        <v>20</v>
      </c>
      <c r="O22" s="19">
        <f t="shared" si="8"/>
        <v>10.77</v>
      </c>
      <c r="P22" s="19">
        <f t="shared" si="9"/>
        <v>10.77</v>
      </c>
      <c r="Q22" s="17">
        <v>1</v>
      </c>
      <c r="R22" s="17">
        <v>0.37359999999999999</v>
      </c>
      <c r="S22" s="13">
        <f t="shared" si="10"/>
        <v>37.36</v>
      </c>
      <c r="T22" s="13">
        <f t="shared" si="11"/>
        <v>20</v>
      </c>
      <c r="U22" s="13">
        <f t="shared" si="12"/>
        <v>7.4720000000000004</v>
      </c>
      <c r="V22" s="13">
        <f t="shared" si="13"/>
        <v>7.4720000000000004</v>
      </c>
      <c r="W22" s="17">
        <v>1</v>
      </c>
      <c r="X22" s="17">
        <v>0.625</v>
      </c>
      <c r="Y22" s="13">
        <f t="shared" si="14"/>
        <v>62.5</v>
      </c>
      <c r="Z22" s="13">
        <f t="shared" si="15"/>
        <v>15</v>
      </c>
      <c r="AA22" s="13">
        <f t="shared" si="16"/>
        <v>9.375</v>
      </c>
      <c r="AB22" s="13">
        <f t="shared" si="17"/>
        <v>9.375</v>
      </c>
      <c r="AC22" s="17">
        <v>1</v>
      </c>
      <c r="AD22" s="17">
        <v>0.875</v>
      </c>
      <c r="AE22" s="13">
        <f t="shared" si="18"/>
        <v>87.5</v>
      </c>
      <c r="AF22" s="13">
        <f t="shared" si="19"/>
        <v>14</v>
      </c>
      <c r="AG22" s="13">
        <f t="shared" si="20"/>
        <v>12.25</v>
      </c>
      <c r="AH22" s="13">
        <f t="shared" si="21"/>
        <v>12.25</v>
      </c>
      <c r="AI22" s="17">
        <v>1</v>
      </c>
      <c r="AJ22" s="17">
        <v>0.754</v>
      </c>
      <c r="AK22" s="13">
        <f t="shared" si="22"/>
        <v>75.400000000000006</v>
      </c>
      <c r="AL22" s="13">
        <f t="shared" si="23"/>
        <v>10</v>
      </c>
      <c r="AM22" s="13">
        <f t="shared" si="24"/>
        <v>7.54</v>
      </c>
      <c r="AN22" s="13">
        <f t="shared" si="25"/>
        <v>7.54</v>
      </c>
      <c r="AO22" s="19">
        <f t="shared" si="26"/>
        <v>2.1</v>
      </c>
      <c r="AP22" s="19">
        <f t="shared" si="27"/>
        <v>2</v>
      </c>
      <c r="AQ22" s="13">
        <f t="shared" si="28"/>
        <v>2</v>
      </c>
      <c r="AR22" s="13">
        <f t="shared" si="29"/>
        <v>1.5</v>
      </c>
      <c r="AS22" s="13">
        <f t="shared" si="30"/>
        <v>1.4</v>
      </c>
      <c r="AT22" s="13">
        <f t="shared" si="31"/>
        <v>1</v>
      </c>
      <c r="AU22" s="19">
        <f t="shared" si="32"/>
        <v>10</v>
      </c>
    </row>
    <row r="23" spans="1:47" ht="25.5" x14ac:dyDescent="0.2">
      <c r="A23" s="1" t="s">
        <v>47</v>
      </c>
      <c r="B23" s="11" t="s">
        <v>26</v>
      </c>
      <c r="C23" s="13">
        <f t="shared" si="0"/>
        <v>52.837499999999991</v>
      </c>
      <c r="D23" s="13">
        <f t="shared" si="1"/>
        <v>1</v>
      </c>
      <c r="E23" s="17">
        <v>1</v>
      </c>
      <c r="F23" s="12">
        <v>0.63149999999999995</v>
      </c>
      <c r="G23" s="18">
        <f t="shared" si="2"/>
        <v>63.149999999999991</v>
      </c>
      <c r="H23" s="19">
        <f t="shared" si="3"/>
        <v>21</v>
      </c>
      <c r="I23" s="19">
        <f t="shared" si="4"/>
        <v>13.261499999999998</v>
      </c>
      <c r="J23" s="19">
        <f t="shared" si="5"/>
        <v>13.261499999999998</v>
      </c>
      <c r="K23" s="17">
        <v>1</v>
      </c>
      <c r="L23" s="12">
        <v>0</v>
      </c>
      <c r="M23" s="18">
        <f t="shared" si="6"/>
        <v>0</v>
      </c>
      <c r="N23" s="19">
        <f t="shared" si="7"/>
        <v>20</v>
      </c>
      <c r="O23" s="19">
        <f t="shared" si="8"/>
        <v>0</v>
      </c>
      <c r="P23" s="19">
        <f t="shared" si="9"/>
        <v>0</v>
      </c>
      <c r="Q23" s="17">
        <v>1</v>
      </c>
      <c r="R23" s="17">
        <v>0.65380000000000005</v>
      </c>
      <c r="S23" s="13">
        <f t="shared" si="10"/>
        <v>65.38000000000001</v>
      </c>
      <c r="T23" s="13">
        <f t="shared" si="11"/>
        <v>20</v>
      </c>
      <c r="U23" s="13">
        <f t="shared" si="12"/>
        <v>13.076000000000001</v>
      </c>
      <c r="V23" s="13">
        <f t="shared" si="13"/>
        <v>13.076000000000001</v>
      </c>
      <c r="W23" s="17">
        <v>1</v>
      </c>
      <c r="X23" s="17">
        <v>0.5</v>
      </c>
      <c r="Y23" s="13">
        <f t="shared" si="14"/>
        <v>50</v>
      </c>
      <c r="Z23" s="13">
        <f t="shared" si="15"/>
        <v>15</v>
      </c>
      <c r="AA23" s="13">
        <f t="shared" si="16"/>
        <v>7.5</v>
      </c>
      <c r="AB23" s="13">
        <f t="shared" si="17"/>
        <v>7.5</v>
      </c>
      <c r="AC23" s="17">
        <v>1</v>
      </c>
      <c r="AD23" s="17">
        <v>0.8</v>
      </c>
      <c r="AE23" s="13">
        <f t="shared" si="18"/>
        <v>80</v>
      </c>
      <c r="AF23" s="13">
        <f t="shared" si="19"/>
        <v>14</v>
      </c>
      <c r="AG23" s="13">
        <f t="shared" si="20"/>
        <v>11.2</v>
      </c>
      <c r="AH23" s="13">
        <f t="shared" si="21"/>
        <v>11.2</v>
      </c>
      <c r="AI23" s="17">
        <v>1</v>
      </c>
      <c r="AJ23" s="17">
        <v>0.78</v>
      </c>
      <c r="AK23" s="13">
        <f t="shared" si="22"/>
        <v>78</v>
      </c>
      <c r="AL23" s="13">
        <f t="shared" si="23"/>
        <v>10</v>
      </c>
      <c r="AM23" s="13">
        <f t="shared" si="24"/>
        <v>7.8</v>
      </c>
      <c r="AN23" s="13">
        <f t="shared" si="25"/>
        <v>7.8</v>
      </c>
      <c r="AO23" s="19">
        <f t="shared" si="26"/>
        <v>2.1</v>
      </c>
      <c r="AP23" s="19">
        <f t="shared" si="27"/>
        <v>2</v>
      </c>
      <c r="AQ23" s="13">
        <f t="shared" si="28"/>
        <v>2</v>
      </c>
      <c r="AR23" s="13">
        <f t="shared" si="29"/>
        <v>1.5</v>
      </c>
      <c r="AS23" s="13">
        <f t="shared" si="30"/>
        <v>1.4</v>
      </c>
      <c r="AT23" s="13">
        <f t="shared" si="31"/>
        <v>1</v>
      </c>
      <c r="AU23" s="19">
        <f t="shared" si="32"/>
        <v>10</v>
      </c>
    </row>
    <row r="24" spans="1:47" ht="25.5" x14ac:dyDescent="0.2">
      <c r="A24" s="1" t="s">
        <v>48</v>
      </c>
      <c r="B24" s="11" t="s">
        <v>27</v>
      </c>
      <c r="C24" s="13">
        <f t="shared" si="0"/>
        <v>41.906599999999997</v>
      </c>
      <c r="D24" s="13">
        <f t="shared" si="1"/>
        <v>1</v>
      </c>
      <c r="E24" s="17">
        <v>1</v>
      </c>
      <c r="F24" s="12">
        <v>0.39360000000000001</v>
      </c>
      <c r="G24" s="18">
        <f t="shared" si="2"/>
        <v>39.36</v>
      </c>
      <c r="H24" s="19">
        <f t="shared" si="3"/>
        <v>21</v>
      </c>
      <c r="I24" s="19">
        <f t="shared" si="4"/>
        <v>8.2655999999999992</v>
      </c>
      <c r="J24" s="19">
        <f t="shared" si="5"/>
        <v>8.2655999999999992</v>
      </c>
      <c r="K24" s="17">
        <v>1</v>
      </c>
      <c r="L24" s="12">
        <v>0</v>
      </c>
      <c r="M24" s="18">
        <f t="shared" si="6"/>
        <v>0</v>
      </c>
      <c r="N24" s="19">
        <f t="shared" si="7"/>
        <v>20</v>
      </c>
      <c r="O24" s="19">
        <f t="shared" si="8"/>
        <v>0</v>
      </c>
      <c r="P24" s="19">
        <f t="shared" si="9"/>
        <v>0</v>
      </c>
      <c r="Q24" s="17">
        <v>1</v>
      </c>
      <c r="R24" s="17">
        <v>0.65380000000000005</v>
      </c>
      <c r="S24" s="13">
        <f t="shared" si="10"/>
        <v>65.38000000000001</v>
      </c>
      <c r="T24" s="13">
        <f t="shared" si="11"/>
        <v>20</v>
      </c>
      <c r="U24" s="13">
        <f t="shared" si="12"/>
        <v>13.076000000000001</v>
      </c>
      <c r="V24" s="13">
        <f t="shared" si="13"/>
        <v>13.076000000000001</v>
      </c>
      <c r="W24" s="17">
        <v>1</v>
      </c>
      <c r="X24" s="17">
        <v>0.625</v>
      </c>
      <c r="Y24" s="13">
        <f t="shared" si="14"/>
        <v>62.5</v>
      </c>
      <c r="Z24" s="13">
        <f t="shared" si="15"/>
        <v>15</v>
      </c>
      <c r="AA24" s="13">
        <f t="shared" si="16"/>
        <v>9.375</v>
      </c>
      <c r="AB24" s="13">
        <f t="shared" si="17"/>
        <v>9.375</v>
      </c>
      <c r="AC24" s="17">
        <v>1</v>
      </c>
      <c r="AD24" s="17">
        <v>0.2</v>
      </c>
      <c r="AE24" s="13">
        <f t="shared" si="18"/>
        <v>20</v>
      </c>
      <c r="AF24" s="13">
        <f t="shared" si="19"/>
        <v>14</v>
      </c>
      <c r="AG24" s="13">
        <f t="shared" si="20"/>
        <v>2.8</v>
      </c>
      <c r="AH24" s="13">
        <f t="shared" si="21"/>
        <v>2.8</v>
      </c>
      <c r="AI24" s="17">
        <v>1</v>
      </c>
      <c r="AJ24" s="17">
        <v>0.83899999999999997</v>
      </c>
      <c r="AK24" s="13">
        <f t="shared" si="22"/>
        <v>83.899999999999991</v>
      </c>
      <c r="AL24" s="13">
        <f t="shared" si="23"/>
        <v>10</v>
      </c>
      <c r="AM24" s="13">
        <f t="shared" si="24"/>
        <v>8.3899999999999988</v>
      </c>
      <c r="AN24" s="13">
        <f t="shared" si="25"/>
        <v>8.3899999999999988</v>
      </c>
      <c r="AO24" s="19">
        <f t="shared" si="26"/>
        <v>2.1</v>
      </c>
      <c r="AP24" s="19">
        <f t="shared" si="27"/>
        <v>2</v>
      </c>
      <c r="AQ24" s="13">
        <f t="shared" si="28"/>
        <v>2</v>
      </c>
      <c r="AR24" s="13">
        <f t="shared" si="29"/>
        <v>1.5</v>
      </c>
      <c r="AS24" s="13">
        <f t="shared" si="30"/>
        <v>1.4</v>
      </c>
      <c r="AT24" s="13">
        <f t="shared" si="31"/>
        <v>1</v>
      </c>
      <c r="AU24" s="19">
        <f t="shared" si="32"/>
        <v>10</v>
      </c>
    </row>
    <row r="25" spans="1:47" x14ac:dyDescent="0.2">
      <c r="A25" s="1" t="s">
        <v>49</v>
      </c>
      <c r="B25" s="11" t="s">
        <v>28</v>
      </c>
      <c r="C25" s="13">
        <f t="shared" si="0"/>
        <v>73.876499999999993</v>
      </c>
      <c r="D25" s="13">
        <f t="shared" si="1"/>
        <v>1</v>
      </c>
      <c r="E25" s="17">
        <v>1</v>
      </c>
      <c r="F25" s="12">
        <v>0.91669999999999996</v>
      </c>
      <c r="G25" s="18">
        <f t="shared" si="2"/>
        <v>91.67</v>
      </c>
      <c r="H25" s="19">
        <f t="shared" si="3"/>
        <v>26.25</v>
      </c>
      <c r="I25" s="19">
        <f t="shared" si="4"/>
        <v>24.063375000000001</v>
      </c>
      <c r="J25" s="19">
        <f t="shared" si="5"/>
        <v>24.063375000000001</v>
      </c>
      <c r="K25" s="17">
        <v>0</v>
      </c>
      <c r="L25" s="12">
        <v>0</v>
      </c>
      <c r="M25" s="18">
        <f t="shared" si="6"/>
        <v>0</v>
      </c>
      <c r="N25" s="19">
        <f t="shared" si="7"/>
        <v>25</v>
      </c>
      <c r="O25" s="19" t="str">
        <f t="shared" si="8"/>
        <v>не применяется</v>
      </c>
      <c r="P25" s="19" t="str">
        <f t="shared" si="9"/>
        <v/>
      </c>
      <c r="Q25" s="17">
        <v>1</v>
      </c>
      <c r="R25" s="17">
        <v>1</v>
      </c>
      <c r="S25" s="13">
        <f t="shared" si="10"/>
        <v>100</v>
      </c>
      <c r="T25" s="13">
        <f t="shared" si="11"/>
        <v>25</v>
      </c>
      <c r="U25" s="13">
        <f t="shared" si="12"/>
        <v>25</v>
      </c>
      <c r="V25" s="13">
        <f t="shared" si="13"/>
        <v>25</v>
      </c>
      <c r="W25" s="17">
        <v>1</v>
      </c>
      <c r="X25" s="17">
        <v>0.66669999999999996</v>
      </c>
      <c r="Y25" s="13">
        <f t="shared" si="14"/>
        <v>66.67</v>
      </c>
      <c r="Z25" s="13">
        <f t="shared" si="15"/>
        <v>18.75</v>
      </c>
      <c r="AA25" s="13">
        <f t="shared" si="16"/>
        <v>12.500624999999999</v>
      </c>
      <c r="AB25" s="13">
        <f t="shared" si="17"/>
        <v>12.500624999999999</v>
      </c>
      <c r="AC25" s="17">
        <v>1</v>
      </c>
      <c r="AD25" s="17">
        <v>0.2</v>
      </c>
      <c r="AE25" s="13">
        <f t="shared" si="18"/>
        <v>20</v>
      </c>
      <c r="AF25" s="13">
        <f t="shared" si="19"/>
        <v>17.5</v>
      </c>
      <c r="AG25" s="13">
        <f t="shared" si="20"/>
        <v>3.5</v>
      </c>
      <c r="AH25" s="13">
        <f t="shared" si="21"/>
        <v>3.5</v>
      </c>
      <c r="AI25" s="17">
        <v>1</v>
      </c>
      <c r="AJ25" s="17">
        <v>0.70499999999999996</v>
      </c>
      <c r="AK25" s="13">
        <f t="shared" si="22"/>
        <v>70.5</v>
      </c>
      <c r="AL25" s="13">
        <f t="shared" si="23"/>
        <v>12.5</v>
      </c>
      <c r="AM25" s="13">
        <f t="shared" si="24"/>
        <v>8.8125</v>
      </c>
      <c r="AN25" s="13">
        <f t="shared" si="25"/>
        <v>8.8125</v>
      </c>
      <c r="AO25" s="19">
        <f t="shared" si="26"/>
        <v>2.1</v>
      </c>
      <c r="AP25" s="19" t="str">
        <f t="shared" si="27"/>
        <v/>
      </c>
      <c r="AQ25" s="13">
        <f t="shared" si="28"/>
        <v>2</v>
      </c>
      <c r="AR25" s="13">
        <f t="shared" si="29"/>
        <v>1.5</v>
      </c>
      <c r="AS25" s="13">
        <f t="shared" si="30"/>
        <v>1.4</v>
      </c>
      <c r="AT25" s="13">
        <f t="shared" si="31"/>
        <v>1</v>
      </c>
      <c r="AU25" s="19">
        <f t="shared" si="32"/>
        <v>8</v>
      </c>
    </row>
    <row r="26" spans="1:47" ht="25.5" x14ac:dyDescent="0.2">
      <c r="A26" s="1" t="s">
        <v>150</v>
      </c>
      <c r="B26" s="11" t="s">
        <v>146</v>
      </c>
      <c r="C26" s="13">
        <f t="shared" si="0"/>
        <v>74.360699999999994</v>
      </c>
      <c r="D26" s="13">
        <f t="shared" si="1"/>
        <v>1</v>
      </c>
      <c r="E26" s="17">
        <v>1</v>
      </c>
      <c r="F26" s="12">
        <v>0.7167</v>
      </c>
      <c r="G26" s="18">
        <f t="shared" si="2"/>
        <v>71.67</v>
      </c>
      <c r="H26" s="19">
        <f t="shared" si="3"/>
        <v>21</v>
      </c>
      <c r="I26" s="19">
        <f t="shared" si="4"/>
        <v>15.050699999999999</v>
      </c>
      <c r="J26" s="19">
        <f t="shared" si="5"/>
        <v>15.050699999999999</v>
      </c>
      <c r="K26" s="17">
        <v>1</v>
      </c>
      <c r="L26" s="12">
        <v>0.76919999999999999</v>
      </c>
      <c r="M26" s="18">
        <f t="shared" si="6"/>
        <v>76.92</v>
      </c>
      <c r="N26" s="19">
        <f t="shared" si="7"/>
        <v>20</v>
      </c>
      <c r="O26" s="19">
        <f t="shared" si="8"/>
        <v>15.384</v>
      </c>
      <c r="P26" s="19">
        <f t="shared" si="9"/>
        <v>15.384</v>
      </c>
      <c r="Q26" s="17">
        <v>1</v>
      </c>
      <c r="R26" s="17">
        <v>0.65380000000000005</v>
      </c>
      <c r="S26" s="13">
        <f t="shared" si="10"/>
        <v>65.38000000000001</v>
      </c>
      <c r="T26" s="13">
        <f t="shared" si="11"/>
        <v>20</v>
      </c>
      <c r="U26" s="13">
        <f t="shared" si="12"/>
        <v>13.076000000000001</v>
      </c>
      <c r="V26" s="13">
        <f t="shared" si="13"/>
        <v>13.076000000000001</v>
      </c>
      <c r="W26" s="17">
        <v>1</v>
      </c>
      <c r="X26" s="17">
        <v>0.7</v>
      </c>
      <c r="Y26" s="13">
        <f t="shared" si="14"/>
        <v>70</v>
      </c>
      <c r="Z26" s="13">
        <f t="shared" si="15"/>
        <v>15</v>
      </c>
      <c r="AA26" s="13">
        <f t="shared" si="16"/>
        <v>10.5</v>
      </c>
      <c r="AB26" s="13">
        <f t="shared" si="17"/>
        <v>10.5</v>
      </c>
      <c r="AC26" s="17">
        <v>1</v>
      </c>
      <c r="AD26" s="17">
        <v>0.875</v>
      </c>
      <c r="AE26" s="13">
        <f t="shared" si="18"/>
        <v>87.5</v>
      </c>
      <c r="AF26" s="13">
        <f t="shared" si="19"/>
        <v>14</v>
      </c>
      <c r="AG26" s="13">
        <f t="shared" si="20"/>
        <v>12.25</v>
      </c>
      <c r="AH26" s="13">
        <f t="shared" si="21"/>
        <v>12.25</v>
      </c>
      <c r="AI26" s="17">
        <v>1</v>
      </c>
      <c r="AJ26" s="17">
        <v>0.81</v>
      </c>
      <c r="AK26" s="13">
        <f t="shared" si="22"/>
        <v>81</v>
      </c>
      <c r="AL26" s="13">
        <f t="shared" si="23"/>
        <v>10</v>
      </c>
      <c r="AM26" s="13">
        <f t="shared" si="24"/>
        <v>8.1</v>
      </c>
      <c r="AN26" s="13">
        <f t="shared" si="25"/>
        <v>8.1</v>
      </c>
      <c r="AO26" s="19">
        <f t="shared" si="26"/>
        <v>2.1</v>
      </c>
      <c r="AP26" s="19">
        <f t="shared" si="27"/>
        <v>2</v>
      </c>
      <c r="AQ26" s="13">
        <f t="shared" si="28"/>
        <v>2</v>
      </c>
      <c r="AR26" s="13">
        <f t="shared" si="29"/>
        <v>1.5</v>
      </c>
      <c r="AS26" s="13">
        <f t="shared" si="30"/>
        <v>1.4</v>
      </c>
      <c r="AT26" s="13">
        <f t="shared" si="31"/>
        <v>1</v>
      </c>
      <c r="AU26" s="19">
        <f t="shared" si="32"/>
        <v>10</v>
      </c>
    </row>
    <row r="27" spans="1:47" ht="25.5" x14ac:dyDescent="0.2">
      <c r="A27" s="1" t="s">
        <v>50</v>
      </c>
      <c r="B27" s="11" t="s">
        <v>29</v>
      </c>
      <c r="C27" s="13">
        <f t="shared" si="0"/>
        <v>51.664374999999993</v>
      </c>
      <c r="D27" s="13">
        <f t="shared" si="1"/>
        <v>1</v>
      </c>
      <c r="E27" s="17">
        <v>1</v>
      </c>
      <c r="F27" s="12">
        <v>0.69850000000000001</v>
      </c>
      <c r="G27" s="18">
        <f t="shared" si="2"/>
        <v>69.849999999999994</v>
      </c>
      <c r="H27" s="19">
        <f t="shared" si="3"/>
        <v>26.25</v>
      </c>
      <c r="I27" s="19">
        <f t="shared" si="4"/>
        <v>18.335624999999997</v>
      </c>
      <c r="J27" s="19">
        <f t="shared" si="5"/>
        <v>18.335624999999997</v>
      </c>
      <c r="K27" s="17">
        <v>0</v>
      </c>
      <c r="L27" s="12">
        <v>0</v>
      </c>
      <c r="M27" s="18">
        <f t="shared" si="6"/>
        <v>0</v>
      </c>
      <c r="N27" s="19">
        <f t="shared" si="7"/>
        <v>25</v>
      </c>
      <c r="O27" s="19" t="str">
        <f t="shared" si="8"/>
        <v>не применяется</v>
      </c>
      <c r="P27" s="19" t="str">
        <f t="shared" si="9"/>
        <v/>
      </c>
      <c r="Q27" s="17">
        <v>1</v>
      </c>
      <c r="R27" s="17">
        <v>0.41460000000000002</v>
      </c>
      <c r="S27" s="13">
        <f t="shared" si="10"/>
        <v>41.46</v>
      </c>
      <c r="T27" s="13">
        <f t="shared" si="11"/>
        <v>25</v>
      </c>
      <c r="U27" s="13">
        <f t="shared" si="12"/>
        <v>10.365</v>
      </c>
      <c r="V27" s="13">
        <f t="shared" si="13"/>
        <v>10.365</v>
      </c>
      <c r="W27" s="17">
        <v>1</v>
      </c>
      <c r="X27" s="17">
        <v>0.29920000000000002</v>
      </c>
      <c r="Y27" s="13">
        <f t="shared" si="14"/>
        <v>29.92</v>
      </c>
      <c r="Z27" s="13">
        <f t="shared" si="15"/>
        <v>18.75</v>
      </c>
      <c r="AA27" s="13">
        <f t="shared" si="16"/>
        <v>5.61</v>
      </c>
      <c r="AB27" s="13">
        <f t="shared" si="17"/>
        <v>5.61</v>
      </c>
      <c r="AC27" s="17">
        <v>1</v>
      </c>
      <c r="AD27" s="17">
        <v>0.375</v>
      </c>
      <c r="AE27" s="13">
        <f t="shared" si="18"/>
        <v>37.5</v>
      </c>
      <c r="AF27" s="13">
        <f t="shared" si="19"/>
        <v>17.5</v>
      </c>
      <c r="AG27" s="13">
        <f t="shared" si="20"/>
        <v>6.5625</v>
      </c>
      <c r="AH27" s="13">
        <f t="shared" si="21"/>
        <v>6.5625</v>
      </c>
      <c r="AI27" s="17">
        <v>1</v>
      </c>
      <c r="AJ27" s="17">
        <v>0.86329999999999996</v>
      </c>
      <c r="AK27" s="13">
        <f t="shared" si="22"/>
        <v>86.33</v>
      </c>
      <c r="AL27" s="13">
        <f t="shared" si="23"/>
        <v>12.5</v>
      </c>
      <c r="AM27" s="13">
        <f t="shared" si="24"/>
        <v>10.79125</v>
      </c>
      <c r="AN27" s="13">
        <f t="shared" si="25"/>
        <v>10.79125</v>
      </c>
      <c r="AO27" s="19">
        <f t="shared" si="26"/>
        <v>2.1</v>
      </c>
      <c r="AP27" s="19" t="str">
        <f t="shared" si="27"/>
        <v/>
      </c>
      <c r="AQ27" s="13">
        <f t="shared" si="28"/>
        <v>2</v>
      </c>
      <c r="AR27" s="13">
        <f t="shared" si="29"/>
        <v>1.5</v>
      </c>
      <c r="AS27" s="13">
        <f t="shared" si="30"/>
        <v>1.4</v>
      </c>
      <c r="AT27" s="13">
        <f t="shared" si="31"/>
        <v>1</v>
      </c>
      <c r="AU27" s="19">
        <f t="shared" si="32"/>
        <v>8</v>
      </c>
    </row>
    <row r="28" spans="1:47" x14ac:dyDescent="0.2">
      <c r="A28" s="1" t="s">
        <v>51</v>
      </c>
      <c r="B28" s="11" t="s">
        <v>30</v>
      </c>
      <c r="C28" s="13">
        <f t="shared" si="0"/>
        <v>59.016249999999999</v>
      </c>
      <c r="D28" s="13">
        <f t="shared" si="1"/>
        <v>1</v>
      </c>
      <c r="E28" s="17">
        <v>1</v>
      </c>
      <c r="F28" s="12">
        <v>0.62250000000000005</v>
      </c>
      <c r="G28" s="18">
        <f t="shared" si="2"/>
        <v>62.250000000000007</v>
      </c>
      <c r="H28" s="19">
        <f t="shared" si="3"/>
        <v>26.25</v>
      </c>
      <c r="I28" s="19">
        <f t="shared" si="4"/>
        <v>16.340625000000003</v>
      </c>
      <c r="J28" s="19">
        <f t="shared" si="5"/>
        <v>16.340625000000003</v>
      </c>
      <c r="K28" s="17">
        <v>0</v>
      </c>
      <c r="L28" s="12">
        <v>0</v>
      </c>
      <c r="M28" s="18">
        <f t="shared" si="6"/>
        <v>0</v>
      </c>
      <c r="N28" s="19">
        <f t="shared" si="7"/>
        <v>25</v>
      </c>
      <c r="O28" s="19" t="str">
        <f t="shared" si="8"/>
        <v>не применяется</v>
      </c>
      <c r="P28" s="19" t="str">
        <f t="shared" si="9"/>
        <v/>
      </c>
      <c r="Q28" s="17">
        <v>1</v>
      </c>
      <c r="R28" s="17">
        <v>0.41499999999999998</v>
      </c>
      <c r="S28" s="13">
        <f t="shared" si="10"/>
        <v>41.5</v>
      </c>
      <c r="T28" s="13">
        <f t="shared" si="11"/>
        <v>25</v>
      </c>
      <c r="U28" s="13">
        <f t="shared" si="12"/>
        <v>10.375</v>
      </c>
      <c r="V28" s="13">
        <f t="shared" si="13"/>
        <v>10.375</v>
      </c>
      <c r="W28" s="17">
        <v>1</v>
      </c>
      <c r="X28" s="17">
        <v>0.3901</v>
      </c>
      <c r="Y28" s="13">
        <f t="shared" si="14"/>
        <v>39.01</v>
      </c>
      <c r="Z28" s="13">
        <f t="shared" si="15"/>
        <v>18.75</v>
      </c>
      <c r="AA28" s="13">
        <f t="shared" si="16"/>
        <v>7.3143750000000001</v>
      </c>
      <c r="AB28" s="13">
        <f t="shared" si="17"/>
        <v>7.3143750000000001</v>
      </c>
      <c r="AC28" s="17">
        <v>1</v>
      </c>
      <c r="AD28" s="17">
        <v>0.875</v>
      </c>
      <c r="AE28" s="13">
        <f t="shared" si="18"/>
        <v>87.5</v>
      </c>
      <c r="AF28" s="13">
        <f t="shared" si="19"/>
        <v>17.5</v>
      </c>
      <c r="AG28" s="13">
        <f t="shared" si="20"/>
        <v>15.3125</v>
      </c>
      <c r="AH28" s="13">
        <f t="shared" si="21"/>
        <v>15.3125</v>
      </c>
      <c r="AI28" s="17">
        <v>1</v>
      </c>
      <c r="AJ28" s="17">
        <v>0.77390000000000003</v>
      </c>
      <c r="AK28" s="13">
        <f t="shared" si="22"/>
        <v>77.39</v>
      </c>
      <c r="AL28" s="13">
        <f t="shared" si="23"/>
        <v>12.5</v>
      </c>
      <c r="AM28" s="13">
        <f t="shared" si="24"/>
        <v>9.6737500000000001</v>
      </c>
      <c r="AN28" s="13">
        <f t="shared" si="25"/>
        <v>9.6737500000000001</v>
      </c>
      <c r="AO28" s="19">
        <f t="shared" si="26"/>
        <v>2.1</v>
      </c>
      <c r="AP28" s="19" t="str">
        <f t="shared" si="27"/>
        <v/>
      </c>
      <c r="AQ28" s="13">
        <f t="shared" si="28"/>
        <v>2</v>
      </c>
      <c r="AR28" s="13">
        <f t="shared" si="29"/>
        <v>1.5</v>
      </c>
      <c r="AS28" s="13">
        <f t="shared" si="30"/>
        <v>1.4</v>
      </c>
      <c r="AT28" s="13">
        <f t="shared" si="31"/>
        <v>1</v>
      </c>
      <c r="AU28" s="19">
        <f t="shared" si="32"/>
        <v>8</v>
      </c>
    </row>
    <row r="29" spans="1:47" ht="25.5" x14ac:dyDescent="0.2">
      <c r="A29" s="1" t="s">
        <v>52</v>
      </c>
      <c r="B29" s="11" t="s">
        <v>31</v>
      </c>
      <c r="C29" s="13">
        <f t="shared" si="0"/>
        <v>56.950800000000001</v>
      </c>
      <c r="D29" s="13">
        <f t="shared" si="1"/>
        <v>1</v>
      </c>
      <c r="E29" s="17">
        <v>1</v>
      </c>
      <c r="F29" s="12">
        <v>0.33329999999999999</v>
      </c>
      <c r="G29" s="18">
        <f t="shared" si="2"/>
        <v>33.33</v>
      </c>
      <c r="H29" s="19">
        <f t="shared" si="3"/>
        <v>21</v>
      </c>
      <c r="I29" s="19">
        <f t="shared" si="4"/>
        <v>6.9992999999999999</v>
      </c>
      <c r="J29" s="19">
        <f t="shared" si="5"/>
        <v>6.9992999999999999</v>
      </c>
      <c r="K29" s="17">
        <v>1</v>
      </c>
      <c r="L29" s="12">
        <v>1</v>
      </c>
      <c r="M29" s="18">
        <f t="shared" si="6"/>
        <v>100</v>
      </c>
      <c r="N29" s="19">
        <f t="shared" si="7"/>
        <v>20</v>
      </c>
      <c r="O29" s="19">
        <f t="shared" si="8"/>
        <v>20</v>
      </c>
      <c r="P29" s="19">
        <f t="shared" si="9"/>
        <v>20</v>
      </c>
      <c r="Q29" s="17">
        <v>1</v>
      </c>
      <c r="R29" s="17">
        <v>0.66700000000000004</v>
      </c>
      <c r="S29" s="13">
        <f t="shared" si="10"/>
        <v>66.7</v>
      </c>
      <c r="T29" s="13">
        <f t="shared" si="11"/>
        <v>20</v>
      </c>
      <c r="U29" s="13">
        <f t="shared" si="12"/>
        <v>13.34</v>
      </c>
      <c r="V29" s="13">
        <f t="shared" si="13"/>
        <v>13.34</v>
      </c>
      <c r="W29" s="17">
        <v>1</v>
      </c>
      <c r="X29" s="17">
        <v>0.1797</v>
      </c>
      <c r="Y29" s="13">
        <f t="shared" si="14"/>
        <v>17.97</v>
      </c>
      <c r="Z29" s="13">
        <f t="shared" si="15"/>
        <v>15</v>
      </c>
      <c r="AA29" s="13">
        <f t="shared" si="16"/>
        <v>2.6954999999999996</v>
      </c>
      <c r="AB29" s="13">
        <f t="shared" si="17"/>
        <v>2.6954999999999996</v>
      </c>
      <c r="AC29" s="17">
        <v>1</v>
      </c>
      <c r="AD29" s="17">
        <v>0.75</v>
      </c>
      <c r="AE29" s="13">
        <f t="shared" si="18"/>
        <v>75</v>
      </c>
      <c r="AF29" s="13">
        <f t="shared" si="19"/>
        <v>14</v>
      </c>
      <c r="AG29" s="13">
        <f t="shared" si="20"/>
        <v>10.5</v>
      </c>
      <c r="AH29" s="13">
        <f t="shared" si="21"/>
        <v>10.5</v>
      </c>
      <c r="AI29" s="17">
        <v>1</v>
      </c>
      <c r="AJ29" s="17">
        <v>0.34160000000000001</v>
      </c>
      <c r="AK29" s="13">
        <f t="shared" si="22"/>
        <v>34.160000000000004</v>
      </c>
      <c r="AL29" s="13">
        <f t="shared" si="23"/>
        <v>10</v>
      </c>
      <c r="AM29" s="13">
        <f t="shared" si="24"/>
        <v>3.4160000000000004</v>
      </c>
      <c r="AN29" s="13">
        <f t="shared" si="25"/>
        <v>3.4160000000000004</v>
      </c>
      <c r="AO29" s="19">
        <f t="shared" si="26"/>
        <v>2.1</v>
      </c>
      <c r="AP29" s="19">
        <f t="shared" si="27"/>
        <v>2</v>
      </c>
      <c r="AQ29" s="13">
        <f t="shared" si="28"/>
        <v>2</v>
      </c>
      <c r="AR29" s="13">
        <f t="shared" si="29"/>
        <v>1.5</v>
      </c>
      <c r="AS29" s="13">
        <f t="shared" si="30"/>
        <v>1.4</v>
      </c>
      <c r="AT29" s="13">
        <f t="shared" si="31"/>
        <v>1</v>
      </c>
      <c r="AU29" s="19">
        <f t="shared" si="32"/>
        <v>10</v>
      </c>
    </row>
    <row r="30" spans="1:47" ht="25.5" x14ac:dyDescent="0.2">
      <c r="A30" s="1" t="s">
        <v>53</v>
      </c>
      <c r="B30" s="11" t="s">
        <v>32</v>
      </c>
      <c r="C30" s="13">
        <f t="shared" si="0"/>
        <v>44.54079999999999</v>
      </c>
      <c r="D30" s="13">
        <f t="shared" si="1"/>
        <v>1</v>
      </c>
      <c r="E30" s="17">
        <v>1</v>
      </c>
      <c r="F30" s="12">
        <v>0.33329999999999999</v>
      </c>
      <c r="G30" s="18">
        <f t="shared" si="2"/>
        <v>33.33</v>
      </c>
      <c r="H30" s="19">
        <f t="shared" si="3"/>
        <v>21</v>
      </c>
      <c r="I30" s="19">
        <f t="shared" si="4"/>
        <v>6.9992999999999999</v>
      </c>
      <c r="J30" s="19">
        <f t="shared" si="5"/>
        <v>6.9992999999999999</v>
      </c>
      <c r="K30" s="17">
        <v>1</v>
      </c>
      <c r="L30" s="12">
        <v>0.5</v>
      </c>
      <c r="M30" s="18">
        <f t="shared" si="6"/>
        <v>50</v>
      </c>
      <c r="N30" s="19">
        <f t="shared" si="7"/>
        <v>20</v>
      </c>
      <c r="O30" s="19">
        <f t="shared" si="8"/>
        <v>10</v>
      </c>
      <c r="P30" s="19">
        <f t="shared" si="9"/>
        <v>10</v>
      </c>
      <c r="Q30" s="17">
        <v>1</v>
      </c>
      <c r="R30" s="17">
        <v>0.46579999999999999</v>
      </c>
      <c r="S30" s="13">
        <f t="shared" si="10"/>
        <v>46.58</v>
      </c>
      <c r="T30" s="13">
        <f t="shared" si="11"/>
        <v>20</v>
      </c>
      <c r="U30" s="13">
        <f t="shared" si="12"/>
        <v>9.3159999999999989</v>
      </c>
      <c r="V30" s="13">
        <f t="shared" si="13"/>
        <v>9.3159999999999989</v>
      </c>
      <c r="W30" s="17">
        <v>1</v>
      </c>
      <c r="X30" s="17">
        <v>0.4375</v>
      </c>
      <c r="Y30" s="13">
        <f t="shared" si="14"/>
        <v>43.75</v>
      </c>
      <c r="Z30" s="13">
        <f t="shared" si="15"/>
        <v>15</v>
      </c>
      <c r="AA30" s="13">
        <f t="shared" si="16"/>
        <v>6.5625</v>
      </c>
      <c r="AB30" s="13">
        <f t="shared" si="17"/>
        <v>6.5625</v>
      </c>
      <c r="AC30" s="17">
        <v>1</v>
      </c>
      <c r="AD30" s="17">
        <v>0.6</v>
      </c>
      <c r="AE30" s="13">
        <f t="shared" si="18"/>
        <v>60</v>
      </c>
      <c r="AF30" s="13">
        <f t="shared" si="19"/>
        <v>14</v>
      </c>
      <c r="AG30" s="13">
        <f t="shared" si="20"/>
        <v>8.4</v>
      </c>
      <c r="AH30" s="13">
        <f t="shared" si="21"/>
        <v>8.4</v>
      </c>
      <c r="AI30" s="17">
        <v>1</v>
      </c>
      <c r="AJ30" s="17">
        <v>0.32629999999999998</v>
      </c>
      <c r="AK30" s="13">
        <f t="shared" si="22"/>
        <v>32.629999999999995</v>
      </c>
      <c r="AL30" s="13">
        <f t="shared" si="23"/>
        <v>10</v>
      </c>
      <c r="AM30" s="13">
        <f t="shared" si="24"/>
        <v>3.2629999999999995</v>
      </c>
      <c r="AN30" s="13">
        <f t="shared" si="25"/>
        <v>3.2629999999999995</v>
      </c>
      <c r="AO30" s="19">
        <f t="shared" si="26"/>
        <v>2.1</v>
      </c>
      <c r="AP30" s="19">
        <f t="shared" si="27"/>
        <v>2</v>
      </c>
      <c r="AQ30" s="13">
        <f t="shared" si="28"/>
        <v>2</v>
      </c>
      <c r="AR30" s="13">
        <f t="shared" si="29"/>
        <v>1.5</v>
      </c>
      <c r="AS30" s="13">
        <f t="shared" si="30"/>
        <v>1.4</v>
      </c>
      <c r="AT30" s="13">
        <f t="shared" si="31"/>
        <v>1</v>
      </c>
      <c r="AU30" s="19">
        <f t="shared" si="32"/>
        <v>10</v>
      </c>
    </row>
    <row r="31" spans="1:47" x14ac:dyDescent="0.2">
      <c r="A31" s="1" t="s">
        <v>54</v>
      </c>
      <c r="B31" s="11" t="s">
        <v>33</v>
      </c>
      <c r="C31" s="13">
        <f t="shared" si="0"/>
        <v>27.859200000000001</v>
      </c>
      <c r="D31" s="13">
        <f t="shared" si="1"/>
        <v>1</v>
      </c>
      <c r="E31" s="17">
        <v>1</v>
      </c>
      <c r="F31" s="12">
        <v>0.31219999999999998</v>
      </c>
      <c r="G31" s="18">
        <f t="shared" si="2"/>
        <v>31.22</v>
      </c>
      <c r="H31" s="19">
        <f t="shared" si="3"/>
        <v>21</v>
      </c>
      <c r="I31" s="19">
        <f t="shared" si="4"/>
        <v>6.5562000000000005</v>
      </c>
      <c r="J31" s="19">
        <f t="shared" si="5"/>
        <v>6.5562000000000005</v>
      </c>
      <c r="K31" s="17">
        <v>1</v>
      </c>
      <c r="L31" s="12">
        <v>0</v>
      </c>
      <c r="M31" s="18">
        <f t="shared" si="6"/>
        <v>0</v>
      </c>
      <c r="N31" s="19">
        <f t="shared" si="7"/>
        <v>20</v>
      </c>
      <c r="O31" s="19">
        <f t="shared" si="8"/>
        <v>0</v>
      </c>
      <c r="P31" s="19">
        <f t="shared" si="9"/>
        <v>0</v>
      </c>
      <c r="Q31" s="17">
        <v>1</v>
      </c>
      <c r="R31" s="17">
        <v>0.65380000000000005</v>
      </c>
      <c r="S31" s="13">
        <f t="shared" si="10"/>
        <v>65.38000000000001</v>
      </c>
      <c r="T31" s="13">
        <f t="shared" si="11"/>
        <v>20</v>
      </c>
      <c r="U31" s="13">
        <f t="shared" si="12"/>
        <v>13.076000000000001</v>
      </c>
      <c r="V31" s="13">
        <f t="shared" si="13"/>
        <v>13.076000000000001</v>
      </c>
      <c r="W31" s="17">
        <v>1</v>
      </c>
      <c r="X31" s="17">
        <v>0.12759999999999999</v>
      </c>
      <c r="Y31" s="13">
        <f t="shared" si="14"/>
        <v>12.76</v>
      </c>
      <c r="Z31" s="13">
        <f t="shared" si="15"/>
        <v>15</v>
      </c>
      <c r="AA31" s="13">
        <f t="shared" si="16"/>
        <v>1.9140000000000001</v>
      </c>
      <c r="AB31" s="13">
        <f t="shared" si="17"/>
        <v>1.9140000000000001</v>
      </c>
      <c r="AC31" s="17">
        <v>1</v>
      </c>
      <c r="AD31" s="17">
        <v>0</v>
      </c>
      <c r="AE31" s="13">
        <f t="shared" si="18"/>
        <v>0</v>
      </c>
      <c r="AF31" s="13">
        <f t="shared" si="19"/>
        <v>14</v>
      </c>
      <c r="AG31" s="13">
        <f t="shared" si="20"/>
        <v>0</v>
      </c>
      <c r="AH31" s="13">
        <f t="shared" si="21"/>
        <v>0</v>
      </c>
      <c r="AI31" s="17">
        <v>1</v>
      </c>
      <c r="AJ31" s="17">
        <v>0.63129999999999997</v>
      </c>
      <c r="AK31" s="13">
        <f t="shared" si="22"/>
        <v>63.129999999999995</v>
      </c>
      <c r="AL31" s="13">
        <f t="shared" si="23"/>
        <v>10</v>
      </c>
      <c r="AM31" s="13">
        <f t="shared" si="24"/>
        <v>6.3129999999999997</v>
      </c>
      <c r="AN31" s="13">
        <f t="shared" si="25"/>
        <v>6.3129999999999997</v>
      </c>
      <c r="AO31" s="19">
        <f t="shared" si="26"/>
        <v>2.1</v>
      </c>
      <c r="AP31" s="19">
        <f t="shared" si="27"/>
        <v>2</v>
      </c>
      <c r="AQ31" s="13">
        <f t="shared" si="28"/>
        <v>2</v>
      </c>
      <c r="AR31" s="13">
        <f t="shared" si="29"/>
        <v>1.5</v>
      </c>
      <c r="AS31" s="13">
        <f t="shared" si="30"/>
        <v>1.4</v>
      </c>
      <c r="AT31" s="13">
        <f t="shared" si="31"/>
        <v>1</v>
      </c>
      <c r="AU31" s="19">
        <f t="shared" si="32"/>
        <v>10</v>
      </c>
    </row>
    <row r="32" spans="1:47" x14ac:dyDescent="0.2">
      <c r="A32" s="1" t="s">
        <v>55</v>
      </c>
      <c r="B32" s="11" t="s">
        <v>34</v>
      </c>
      <c r="C32" s="13">
        <f t="shared" si="0"/>
        <v>44.6113</v>
      </c>
      <c r="D32" s="13">
        <f t="shared" si="1"/>
        <v>1</v>
      </c>
      <c r="E32" s="17">
        <v>1</v>
      </c>
      <c r="F32" s="12">
        <v>0.44929999999999998</v>
      </c>
      <c r="G32" s="18">
        <f t="shared" si="2"/>
        <v>44.93</v>
      </c>
      <c r="H32" s="19">
        <f t="shared" si="3"/>
        <v>21</v>
      </c>
      <c r="I32" s="19">
        <f t="shared" si="4"/>
        <v>9.4352999999999998</v>
      </c>
      <c r="J32" s="19">
        <f t="shared" si="5"/>
        <v>9.4352999999999998</v>
      </c>
      <c r="K32" s="17">
        <v>1</v>
      </c>
      <c r="L32" s="12">
        <v>0</v>
      </c>
      <c r="M32" s="18">
        <f t="shared" si="6"/>
        <v>0</v>
      </c>
      <c r="N32" s="19">
        <f t="shared" si="7"/>
        <v>20</v>
      </c>
      <c r="O32" s="19">
        <f t="shared" si="8"/>
        <v>0</v>
      </c>
      <c r="P32" s="19">
        <f t="shared" si="9"/>
        <v>0</v>
      </c>
      <c r="Q32" s="17">
        <v>1</v>
      </c>
      <c r="R32" s="17">
        <v>0.65380000000000005</v>
      </c>
      <c r="S32" s="13">
        <f t="shared" si="10"/>
        <v>65.38000000000001</v>
      </c>
      <c r="T32" s="13">
        <f t="shared" si="11"/>
        <v>20</v>
      </c>
      <c r="U32" s="13">
        <f t="shared" si="12"/>
        <v>13.076000000000001</v>
      </c>
      <c r="V32" s="13">
        <f t="shared" si="13"/>
        <v>13.076000000000001</v>
      </c>
      <c r="W32" s="17">
        <v>1</v>
      </c>
      <c r="X32" s="17">
        <v>0.4</v>
      </c>
      <c r="Y32" s="13">
        <f t="shared" si="14"/>
        <v>40</v>
      </c>
      <c r="Z32" s="13">
        <f t="shared" si="15"/>
        <v>15</v>
      </c>
      <c r="AA32" s="13">
        <f t="shared" si="16"/>
        <v>6</v>
      </c>
      <c r="AB32" s="13">
        <f t="shared" si="17"/>
        <v>6</v>
      </c>
      <c r="AC32" s="17">
        <v>1</v>
      </c>
      <c r="AD32" s="17">
        <v>0.6</v>
      </c>
      <c r="AE32" s="13">
        <f t="shared" si="18"/>
        <v>60</v>
      </c>
      <c r="AF32" s="13">
        <f t="shared" si="19"/>
        <v>14</v>
      </c>
      <c r="AG32" s="13">
        <f t="shared" si="20"/>
        <v>8.4</v>
      </c>
      <c r="AH32" s="13">
        <f t="shared" si="21"/>
        <v>8.4</v>
      </c>
      <c r="AI32" s="17">
        <v>1</v>
      </c>
      <c r="AJ32" s="17">
        <v>0.77</v>
      </c>
      <c r="AK32" s="13">
        <f t="shared" si="22"/>
        <v>77</v>
      </c>
      <c r="AL32" s="13">
        <f t="shared" si="23"/>
        <v>10</v>
      </c>
      <c r="AM32" s="13">
        <f t="shared" si="24"/>
        <v>7.7</v>
      </c>
      <c r="AN32" s="13">
        <f t="shared" si="25"/>
        <v>7.7</v>
      </c>
      <c r="AO32" s="19">
        <f t="shared" si="26"/>
        <v>2.1</v>
      </c>
      <c r="AP32" s="19">
        <f t="shared" si="27"/>
        <v>2</v>
      </c>
      <c r="AQ32" s="13">
        <f t="shared" si="28"/>
        <v>2</v>
      </c>
      <c r="AR32" s="13">
        <f t="shared" si="29"/>
        <v>1.5</v>
      </c>
      <c r="AS32" s="13">
        <f t="shared" si="30"/>
        <v>1.4</v>
      </c>
      <c r="AT32" s="13">
        <f t="shared" si="31"/>
        <v>1</v>
      </c>
      <c r="AU32" s="19">
        <f t="shared" si="32"/>
        <v>10</v>
      </c>
    </row>
    <row r="33" spans="1:47" x14ac:dyDescent="0.2">
      <c r="A33" s="1" t="s">
        <v>56</v>
      </c>
      <c r="B33" s="11" t="s">
        <v>35</v>
      </c>
      <c r="C33" s="13">
        <f t="shared" si="0"/>
        <v>49.436800000000005</v>
      </c>
      <c r="D33" s="13">
        <f t="shared" si="1"/>
        <v>1</v>
      </c>
      <c r="E33" s="17">
        <v>1</v>
      </c>
      <c r="F33" s="12">
        <v>0.27779999999999999</v>
      </c>
      <c r="G33" s="18">
        <f t="shared" si="2"/>
        <v>27.779999999999998</v>
      </c>
      <c r="H33" s="19">
        <f t="shared" si="3"/>
        <v>21</v>
      </c>
      <c r="I33" s="19">
        <f t="shared" si="4"/>
        <v>5.8338000000000001</v>
      </c>
      <c r="J33" s="19">
        <f t="shared" si="5"/>
        <v>5.8338000000000001</v>
      </c>
      <c r="K33" s="17">
        <v>1</v>
      </c>
      <c r="L33" s="12">
        <v>0.5</v>
      </c>
      <c r="M33" s="18">
        <f t="shared" si="6"/>
        <v>50</v>
      </c>
      <c r="N33" s="19">
        <f t="shared" si="7"/>
        <v>20</v>
      </c>
      <c r="O33" s="19">
        <f t="shared" si="8"/>
        <v>10</v>
      </c>
      <c r="P33" s="19">
        <f t="shared" si="9"/>
        <v>10</v>
      </c>
      <c r="Q33" s="17">
        <v>1</v>
      </c>
      <c r="R33" s="17">
        <v>0.65380000000000005</v>
      </c>
      <c r="S33" s="13">
        <f t="shared" si="10"/>
        <v>65.38000000000001</v>
      </c>
      <c r="T33" s="13">
        <f t="shared" si="11"/>
        <v>20</v>
      </c>
      <c r="U33" s="13">
        <f t="shared" si="12"/>
        <v>13.076000000000001</v>
      </c>
      <c r="V33" s="13">
        <f t="shared" si="13"/>
        <v>13.076000000000001</v>
      </c>
      <c r="W33" s="17">
        <v>1</v>
      </c>
      <c r="X33" s="17">
        <v>0.375</v>
      </c>
      <c r="Y33" s="13">
        <f t="shared" si="14"/>
        <v>37.5</v>
      </c>
      <c r="Z33" s="13">
        <f t="shared" si="15"/>
        <v>15</v>
      </c>
      <c r="AA33" s="13">
        <f t="shared" si="16"/>
        <v>5.625</v>
      </c>
      <c r="AB33" s="13">
        <f t="shared" si="17"/>
        <v>5.625</v>
      </c>
      <c r="AC33" s="17">
        <v>1</v>
      </c>
      <c r="AD33" s="17">
        <v>0.6</v>
      </c>
      <c r="AE33" s="13">
        <f t="shared" si="18"/>
        <v>60</v>
      </c>
      <c r="AF33" s="13">
        <f t="shared" si="19"/>
        <v>14</v>
      </c>
      <c r="AG33" s="13">
        <f t="shared" si="20"/>
        <v>8.4</v>
      </c>
      <c r="AH33" s="13">
        <f t="shared" si="21"/>
        <v>8.4</v>
      </c>
      <c r="AI33" s="17">
        <v>1</v>
      </c>
      <c r="AJ33" s="17">
        <v>0.6502</v>
      </c>
      <c r="AK33" s="13">
        <f t="shared" si="22"/>
        <v>65.02</v>
      </c>
      <c r="AL33" s="13">
        <f t="shared" si="23"/>
        <v>10</v>
      </c>
      <c r="AM33" s="13">
        <f t="shared" si="24"/>
        <v>6.5019999999999989</v>
      </c>
      <c r="AN33" s="13">
        <f t="shared" si="25"/>
        <v>6.5019999999999989</v>
      </c>
      <c r="AO33" s="19">
        <f t="shared" si="26"/>
        <v>2.1</v>
      </c>
      <c r="AP33" s="19">
        <f t="shared" si="27"/>
        <v>2</v>
      </c>
      <c r="AQ33" s="13">
        <f t="shared" si="28"/>
        <v>2</v>
      </c>
      <c r="AR33" s="13">
        <f t="shared" si="29"/>
        <v>1.5</v>
      </c>
      <c r="AS33" s="13">
        <f t="shared" si="30"/>
        <v>1.4</v>
      </c>
      <c r="AT33" s="13">
        <f t="shared" si="31"/>
        <v>1</v>
      </c>
      <c r="AU33" s="19">
        <f t="shared" si="32"/>
        <v>10</v>
      </c>
    </row>
    <row r="34" spans="1:47" x14ac:dyDescent="0.2">
      <c r="A34" s="1" t="s">
        <v>57</v>
      </c>
      <c r="B34" s="11" t="s">
        <v>36</v>
      </c>
      <c r="C34" s="13">
        <f t="shared" si="0"/>
        <v>44.592300000000002</v>
      </c>
      <c r="D34" s="13">
        <f t="shared" si="1"/>
        <v>1</v>
      </c>
      <c r="E34" s="17">
        <v>1</v>
      </c>
      <c r="F34" s="12">
        <v>0.27779999999999999</v>
      </c>
      <c r="G34" s="18">
        <f t="shared" si="2"/>
        <v>27.779999999999998</v>
      </c>
      <c r="H34" s="19">
        <f t="shared" si="3"/>
        <v>21</v>
      </c>
      <c r="I34" s="19">
        <f t="shared" si="4"/>
        <v>5.8338000000000001</v>
      </c>
      <c r="J34" s="19">
        <f t="shared" si="5"/>
        <v>5.8338000000000001</v>
      </c>
      <c r="K34" s="17">
        <v>1</v>
      </c>
      <c r="L34" s="12">
        <v>0</v>
      </c>
      <c r="M34" s="18">
        <f t="shared" si="6"/>
        <v>0</v>
      </c>
      <c r="N34" s="19">
        <f t="shared" si="7"/>
        <v>20</v>
      </c>
      <c r="O34" s="19">
        <f t="shared" si="8"/>
        <v>0</v>
      </c>
      <c r="P34" s="19">
        <f t="shared" si="9"/>
        <v>0</v>
      </c>
      <c r="Q34" s="17">
        <v>1</v>
      </c>
      <c r="R34" s="17">
        <v>0.65380000000000005</v>
      </c>
      <c r="S34" s="13">
        <f t="shared" si="10"/>
        <v>65.38000000000001</v>
      </c>
      <c r="T34" s="13">
        <f t="shared" si="11"/>
        <v>20</v>
      </c>
      <c r="U34" s="13">
        <f t="shared" si="12"/>
        <v>13.076000000000001</v>
      </c>
      <c r="V34" s="13">
        <f t="shared" si="13"/>
        <v>13.076000000000001</v>
      </c>
      <c r="W34" s="17">
        <v>1</v>
      </c>
      <c r="X34" s="17">
        <v>0.4375</v>
      </c>
      <c r="Y34" s="13">
        <f t="shared" si="14"/>
        <v>43.75</v>
      </c>
      <c r="Z34" s="13">
        <f t="shared" si="15"/>
        <v>15</v>
      </c>
      <c r="AA34" s="13">
        <f t="shared" si="16"/>
        <v>6.5625</v>
      </c>
      <c r="AB34" s="13">
        <f t="shared" si="17"/>
        <v>6.5625</v>
      </c>
      <c r="AC34" s="17">
        <v>1</v>
      </c>
      <c r="AD34" s="17">
        <v>0.75</v>
      </c>
      <c r="AE34" s="13">
        <f t="shared" si="18"/>
        <v>75</v>
      </c>
      <c r="AF34" s="13">
        <f t="shared" si="19"/>
        <v>14</v>
      </c>
      <c r="AG34" s="13">
        <f t="shared" si="20"/>
        <v>10.5</v>
      </c>
      <c r="AH34" s="13">
        <f t="shared" si="21"/>
        <v>10.5</v>
      </c>
      <c r="AI34" s="17">
        <v>1</v>
      </c>
      <c r="AJ34" s="17">
        <v>0.86199999999999999</v>
      </c>
      <c r="AK34" s="13">
        <f t="shared" si="22"/>
        <v>86.2</v>
      </c>
      <c r="AL34" s="13">
        <f t="shared" si="23"/>
        <v>10</v>
      </c>
      <c r="AM34" s="13">
        <f t="shared" si="24"/>
        <v>8.6199999999999992</v>
      </c>
      <c r="AN34" s="13">
        <f t="shared" si="25"/>
        <v>8.6199999999999992</v>
      </c>
      <c r="AO34" s="19">
        <f t="shared" si="26"/>
        <v>2.1</v>
      </c>
      <c r="AP34" s="19">
        <f t="shared" si="27"/>
        <v>2</v>
      </c>
      <c r="AQ34" s="13">
        <f t="shared" si="28"/>
        <v>2</v>
      </c>
      <c r="AR34" s="13">
        <f t="shared" si="29"/>
        <v>1.5</v>
      </c>
      <c r="AS34" s="13">
        <f t="shared" si="30"/>
        <v>1.4</v>
      </c>
      <c r="AT34" s="13">
        <f t="shared" si="31"/>
        <v>1</v>
      </c>
      <c r="AU34" s="19">
        <f t="shared" si="32"/>
        <v>10</v>
      </c>
    </row>
    <row r="35" spans="1:47" ht="25.5" x14ac:dyDescent="0.2">
      <c r="A35" s="1" t="s">
        <v>58</v>
      </c>
      <c r="B35" s="11" t="s">
        <v>37</v>
      </c>
      <c r="C35" s="13">
        <f t="shared" si="0"/>
        <v>45.158749999999998</v>
      </c>
      <c r="D35" s="13">
        <f t="shared" si="1"/>
        <v>1</v>
      </c>
      <c r="E35" s="17">
        <v>1</v>
      </c>
      <c r="F35" s="12">
        <v>0.5</v>
      </c>
      <c r="G35" s="18">
        <f t="shared" si="2"/>
        <v>50</v>
      </c>
      <c r="H35" s="19">
        <f t="shared" si="3"/>
        <v>26.25</v>
      </c>
      <c r="I35" s="19">
        <f t="shared" si="4"/>
        <v>13.125</v>
      </c>
      <c r="J35" s="19">
        <f t="shared" si="5"/>
        <v>13.125</v>
      </c>
      <c r="K35" s="17">
        <v>0</v>
      </c>
      <c r="L35" s="12">
        <v>0</v>
      </c>
      <c r="M35" s="18">
        <f t="shared" si="6"/>
        <v>0</v>
      </c>
      <c r="N35" s="19">
        <f t="shared" si="7"/>
        <v>25</v>
      </c>
      <c r="O35" s="19" t="str">
        <f t="shared" si="8"/>
        <v>не применяется</v>
      </c>
      <c r="P35" s="19" t="str">
        <f t="shared" si="9"/>
        <v/>
      </c>
      <c r="Q35" s="17">
        <v>1</v>
      </c>
      <c r="R35" s="17">
        <v>0.65380000000000005</v>
      </c>
      <c r="S35" s="13">
        <f t="shared" si="10"/>
        <v>65.38000000000001</v>
      </c>
      <c r="T35" s="13">
        <f t="shared" si="11"/>
        <v>25</v>
      </c>
      <c r="U35" s="13">
        <f t="shared" si="12"/>
        <v>16.345000000000002</v>
      </c>
      <c r="V35" s="13">
        <f t="shared" si="13"/>
        <v>16.345000000000002</v>
      </c>
      <c r="W35" s="17">
        <v>1</v>
      </c>
      <c r="X35" s="17">
        <v>0.22919999999999999</v>
      </c>
      <c r="Y35" s="13">
        <f t="shared" si="14"/>
        <v>22.919999999999998</v>
      </c>
      <c r="Z35" s="13">
        <f t="shared" si="15"/>
        <v>18.75</v>
      </c>
      <c r="AA35" s="13">
        <f t="shared" si="16"/>
        <v>4.2974999999999994</v>
      </c>
      <c r="AB35" s="13">
        <f t="shared" si="17"/>
        <v>4.2974999999999994</v>
      </c>
      <c r="AC35" s="17">
        <v>1</v>
      </c>
      <c r="AD35" s="17">
        <v>0.2</v>
      </c>
      <c r="AE35" s="13">
        <f t="shared" si="18"/>
        <v>20</v>
      </c>
      <c r="AF35" s="13">
        <f t="shared" si="19"/>
        <v>17.5</v>
      </c>
      <c r="AG35" s="13">
        <f t="shared" si="20"/>
        <v>3.5</v>
      </c>
      <c r="AH35" s="13">
        <f t="shared" si="21"/>
        <v>3.5</v>
      </c>
      <c r="AI35" s="17">
        <v>1</v>
      </c>
      <c r="AJ35" s="17">
        <v>0.63129999999999997</v>
      </c>
      <c r="AK35" s="13">
        <f t="shared" si="22"/>
        <v>63.129999999999995</v>
      </c>
      <c r="AL35" s="13">
        <f t="shared" si="23"/>
        <v>12.5</v>
      </c>
      <c r="AM35" s="13">
        <f t="shared" si="24"/>
        <v>7.8912500000000003</v>
      </c>
      <c r="AN35" s="13">
        <f t="shared" si="25"/>
        <v>7.8912500000000003</v>
      </c>
      <c r="AO35" s="19">
        <f t="shared" si="26"/>
        <v>2.1</v>
      </c>
      <c r="AP35" s="19" t="str">
        <f t="shared" si="27"/>
        <v/>
      </c>
      <c r="AQ35" s="13">
        <f t="shared" si="28"/>
        <v>2</v>
      </c>
      <c r="AR35" s="13">
        <f t="shared" si="29"/>
        <v>1.5</v>
      </c>
      <c r="AS35" s="13">
        <f t="shared" si="30"/>
        <v>1.4</v>
      </c>
      <c r="AT35" s="13">
        <f t="shared" si="31"/>
        <v>1</v>
      </c>
      <c r="AU35" s="19">
        <f t="shared" si="32"/>
        <v>8</v>
      </c>
    </row>
    <row r="36" spans="1:47" ht="25.5" x14ac:dyDescent="0.2">
      <c r="A36" s="1" t="s">
        <v>59</v>
      </c>
      <c r="B36" s="11" t="s">
        <v>38</v>
      </c>
      <c r="C36" s="13">
        <f t="shared" si="0"/>
        <v>58.517299999999999</v>
      </c>
      <c r="D36" s="13">
        <f t="shared" si="1"/>
        <v>1</v>
      </c>
      <c r="E36" s="17">
        <v>1</v>
      </c>
      <c r="F36" s="12">
        <v>0.61029999999999995</v>
      </c>
      <c r="G36" s="18">
        <f t="shared" si="2"/>
        <v>61.029999999999994</v>
      </c>
      <c r="H36" s="19">
        <f t="shared" si="3"/>
        <v>21</v>
      </c>
      <c r="I36" s="19">
        <f t="shared" si="4"/>
        <v>12.816299999999998</v>
      </c>
      <c r="J36" s="19">
        <f t="shared" si="5"/>
        <v>12.816299999999998</v>
      </c>
      <c r="K36" s="17">
        <v>1</v>
      </c>
      <c r="L36" s="12">
        <v>0.5</v>
      </c>
      <c r="M36" s="18">
        <f t="shared" si="6"/>
        <v>50</v>
      </c>
      <c r="N36" s="19">
        <f t="shared" si="7"/>
        <v>20</v>
      </c>
      <c r="O36" s="19">
        <f t="shared" si="8"/>
        <v>10</v>
      </c>
      <c r="P36" s="19">
        <f t="shared" si="9"/>
        <v>10</v>
      </c>
      <c r="Q36" s="17">
        <v>1</v>
      </c>
      <c r="R36" s="17">
        <v>0.40629999999999999</v>
      </c>
      <c r="S36" s="13">
        <f t="shared" si="10"/>
        <v>40.630000000000003</v>
      </c>
      <c r="T36" s="13">
        <f t="shared" si="11"/>
        <v>20</v>
      </c>
      <c r="U36" s="13">
        <f t="shared" si="12"/>
        <v>8.1259999999999994</v>
      </c>
      <c r="V36" s="13">
        <f t="shared" si="13"/>
        <v>8.1259999999999994</v>
      </c>
      <c r="W36" s="17">
        <v>1</v>
      </c>
      <c r="X36" s="17">
        <v>0.625</v>
      </c>
      <c r="Y36" s="13">
        <f t="shared" si="14"/>
        <v>62.5</v>
      </c>
      <c r="Z36" s="13">
        <f t="shared" si="15"/>
        <v>15</v>
      </c>
      <c r="AA36" s="13">
        <f t="shared" si="16"/>
        <v>9.375</v>
      </c>
      <c r="AB36" s="13">
        <f t="shared" si="17"/>
        <v>9.375</v>
      </c>
      <c r="AC36" s="17">
        <v>1</v>
      </c>
      <c r="AD36" s="17">
        <v>0.75</v>
      </c>
      <c r="AE36" s="13">
        <f t="shared" si="18"/>
        <v>75</v>
      </c>
      <c r="AF36" s="13">
        <f t="shared" si="19"/>
        <v>14</v>
      </c>
      <c r="AG36" s="13">
        <f t="shared" si="20"/>
        <v>10.5</v>
      </c>
      <c r="AH36" s="13">
        <f t="shared" si="21"/>
        <v>10.5</v>
      </c>
      <c r="AI36" s="17">
        <v>1</v>
      </c>
      <c r="AJ36" s="17">
        <v>0.77</v>
      </c>
      <c r="AK36" s="13">
        <f t="shared" si="22"/>
        <v>77</v>
      </c>
      <c r="AL36" s="13">
        <f t="shared" si="23"/>
        <v>10</v>
      </c>
      <c r="AM36" s="13">
        <f t="shared" si="24"/>
        <v>7.7</v>
      </c>
      <c r="AN36" s="13">
        <f t="shared" si="25"/>
        <v>7.7</v>
      </c>
      <c r="AO36" s="19">
        <f t="shared" si="26"/>
        <v>2.1</v>
      </c>
      <c r="AP36" s="19">
        <f t="shared" si="27"/>
        <v>2</v>
      </c>
      <c r="AQ36" s="13">
        <f t="shared" si="28"/>
        <v>2</v>
      </c>
      <c r="AR36" s="13">
        <f t="shared" si="29"/>
        <v>1.5</v>
      </c>
      <c r="AS36" s="13">
        <f t="shared" si="30"/>
        <v>1.4</v>
      </c>
      <c r="AT36" s="13">
        <f t="shared" si="31"/>
        <v>1</v>
      </c>
      <c r="AU36" s="19">
        <f t="shared" si="32"/>
        <v>10</v>
      </c>
    </row>
    <row r="37" spans="1:47" ht="25.5" x14ac:dyDescent="0.2">
      <c r="A37" s="1" t="s">
        <v>60</v>
      </c>
      <c r="B37" s="11" t="s">
        <v>147</v>
      </c>
      <c r="C37" s="13">
        <f t="shared" si="0"/>
        <v>65.554000000000002</v>
      </c>
      <c r="D37" s="13">
        <f t="shared" si="1"/>
        <v>1</v>
      </c>
      <c r="E37" s="17">
        <v>1</v>
      </c>
      <c r="F37" s="12">
        <v>0.55000000000000004</v>
      </c>
      <c r="G37" s="18">
        <f t="shared" si="2"/>
        <v>55.000000000000007</v>
      </c>
      <c r="H37" s="19">
        <f t="shared" si="3"/>
        <v>21</v>
      </c>
      <c r="I37" s="19">
        <f t="shared" si="4"/>
        <v>11.550000000000002</v>
      </c>
      <c r="J37" s="19">
        <f t="shared" si="5"/>
        <v>11.550000000000002</v>
      </c>
      <c r="K37" s="17">
        <v>1</v>
      </c>
      <c r="L37" s="12">
        <v>0.53849999999999998</v>
      </c>
      <c r="M37" s="18">
        <f t="shared" si="6"/>
        <v>53.849999999999994</v>
      </c>
      <c r="N37" s="19">
        <f t="shared" si="7"/>
        <v>20</v>
      </c>
      <c r="O37" s="19">
        <f t="shared" si="8"/>
        <v>10.77</v>
      </c>
      <c r="P37" s="19">
        <f t="shared" si="9"/>
        <v>10.77</v>
      </c>
      <c r="Q37" s="17">
        <v>1</v>
      </c>
      <c r="R37" s="17">
        <v>0.65380000000000005</v>
      </c>
      <c r="S37" s="13">
        <f t="shared" si="10"/>
        <v>65.38000000000001</v>
      </c>
      <c r="T37" s="13">
        <f t="shared" si="11"/>
        <v>20</v>
      </c>
      <c r="U37" s="13">
        <f t="shared" si="12"/>
        <v>13.076000000000001</v>
      </c>
      <c r="V37" s="13">
        <f t="shared" si="13"/>
        <v>13.076000000000001</v>
      </c>
      <c r="W37" s="17">
        <v>1</v>
      </c>
      <c r="X37" s="17">
        <v>1</v>
      </c>
      <c r="Y37" s="13">
        <f t="shared" si="14"/>
        <v>100</v>
      </c>
      <c r="Z37" s="13">
        <f t="shared" si="15"/>
        <v>15</v>
      </c>
      <c r="AA37" s="13">
        <f t="shared" si="16"/>
        <v>15</v>
      </c>
      <c r="AB37" s="13">
        <f t="shared" si="17"/>
        <v>15</v>
      </c>
      <c r="AC37" s="17">
        <v>1</v>
      </c>
      <c r="AD37" s="17">
        <v>0.4375</v>
      </c>
      <c r="AE37" s="13">
        <f t="shared" si="18"/>
        <v>43.75</v>
      </c>
      <c r="AF37" s="13">
        <f t="shared" si="19"/>
        <v>14</v>
      </c>
      <c r="AG37" s="13">
        <f t="shared" si="20"/>
        <v>6.125</v>
      </c>
      <c r="AH37" s="13">
        <f t="shared" si="21"/>
        <v>6.125</v>
      </c>
      <c r="AI37" s="17">
        <v>1</v>
      </c>
      <c r="AJ37" s="17">
        <v>0.90329999999999999</v>
      </c>
      <c r="AK37" s="13">
        <f t="shared" si="22"/>
        <v>90.33</v>
      </c>
      <c r="AL37" s="13">
        <f t="shared" si="23"/>
        <v>10</v>
      </c>
      <c r="AM37" s="13">
        <f t="shared" si="24"/>
        <v>9.0329999999999995</v>
      </c>
      <c r="AN37" s="13">
        <f t="shared" si="25"/>
        <v>9.0329999999999995</v>
      </c>
      <c r="AO37" s="19">
        <f t="shared" si="26"/>
        <v>2.1</v>
      </c>
      <c r="AP37" s="19">
        <f t="shared" si="27"/>
        <v>2</v>
      </c>
      <c r="AQ37" s="13">
        <f t="shared" si="28"/>
        <v>2</v>
      </c>
      <c r="AR37" s="13">
        <f t="shared" si="29"/>
        <v>1.5</v>
      </c>
      <c r="AS37" s="13">
        <f t="shared" si="30"/>
        <v>1.4</v>
      </c>
      <c r="AT37" s="13">
        <f t="shared" si="31"/>
        <v>1</v>
      </c>
      <c r="AU37" s="19">
        <f t="shared" si="32"/>
        <v>10</v>
      </c>
    </row>
    <row r="38" spans="1:47" ht="25.5" x14ac:dyDescent="0.2">
      <c r="A38" s="1" t="s">
        <v>61</v>
      </c>
      <c r="B38" s="11" t="s">
        <v>39</v>
      </c>
      <c r="C38" s="13">
        <f t="shared" si="0"/>
        <v>45.943599999999996</v>
      </c>
      <c r="D38" s="13">
        <f t="shared" si="1"/>
        <v>1</v>
      </c>
      <c r="E38" s="17">
        <v>1</v>
      </c>
      <c r="F38" s="12">
        <v>0.55559999999999998</v>
      </c>
      <c r="G38" s="18">
        <f t="shared" si="2"/>
        <v>55.559999999999995</v>
      </c>
      <c r="H38" s="19">
        <f t="shared" si="3"/>
        <v>21</v>
      </c>
      <c r="I38" s="19">
        <f t="shared" si="4"/>
        <v>11.6676</v>
      </c>
      <c r="J38" s="19">
        <f t="shared" si="5"/>
        <v>11.6676</v>
      </c>
      <c r="K38" s="17">
        <v>1</v>
      </c>
      <c r="L38" s="12">
        <v>0</v>
      </c>
      <c r="M38" s="18">
        <f t="shared" si="6"/>
        <v>0</v>
      </c>
      <c r="N38" s="19">
        <f t="shared" si="7"/>
        <v>20</v>
      </c>
      <c r="O38" s="19">
        <f t="shared" si="8"/>
        <v>0</v>
      </c>
      <c r="P38" s="19">
        <f t="shared" si="9"/>
        <v>0</v>
      </c>
      <c r="Q38" s="17">
        <v>1</v>
      </c>
      <c r="R38" s="17">
        <v>0.65380000000000005</v>
      </c>
      <c r="S38" s="13">
        <f t="shared" si="10"/>
        <v>65.38000000000001</v>
      </c>
      <c r="T38" s="13">
        <f t="shared" si="11"/>
        <v>20</v>
      </c>
      <c r="U38" s="13">
        <f t="shared" si="12"/>
        <v>13.076000000000001</v>
      </c>
      <c r="V38" s="13">
        <f t="shared" si="13"/>
        <v>13.076000000000001</v>
      </c>
      <c r="W38" s="17">
        <v>1</v>
      </c>
      <c r="X38" s="17">
        <v>0.4</v>
      </c>
      <c r="Y38" s="13">
        <f t="shared" si="14"/>
        <v>40</v>
      </c>
      <c r="Z38" s="13">
        <f t="shared" si="15"/>
        <v>15</v>
      </c>
      <c r="AA38" s="13">
        <f t="shared" si="16"/>
        <v>6</v>
      </c>
      <c r="AB38" s="13">
        <f t="shared" si="17"/>
        <v>6</v>
      </c>
      <c r="AC38" s="17">
        <v>1</v>
      </c>
      <c r="AD38" s="17">
        <v>0.6</v>
      </c>
      <c r="AE38" s="13">
        <f t="shared" si="18"/>
        <v>60</v>
      </c>
      <c r="AF38" s="13">
        <f t="shared" si="19"/>
        <v>14</v>
      </c>
      <c r="AG38" s="13">
        <f t="shared" si="20"/>
        <v>8.4</v>
      </c>
      <c r="AH38" s="13">
        <f t="shared" si="21"/>
        <v>8.4</v>
      </c>
      <c r="AI38" s="17">
        <v>1</v>
      </c>
      <c r="AJ38" s="17">
        <v>0.68</v>
      </c>
      <c r="AK38" s="13">
        <f t="shared" si="22"/>
        <v>68</v>
      </c>
      <c r="AL38" s="13">
        <f t="shared" si="23"/>
        <v>10</v>
      </c>
      <c r="AM38" s="13">
        <f t="shared" si="24"/>
        <v>6.8</v>
      </c>
      <c r="AN38" s="13">
        <f t="shared" si="25"/>
        <v>6.8</v>
      </c>
      <c r="AO38" s="19">
        <f t="shared" si="26"/>
        <v>2.1</v>
      </c>
      <c r="AP38" s="19">
        <f t="shared" si="27"/>
        <v>2</v>
      </c>
      <c r="AQ38" s="13">
        <f t="shared" si="28"/>
        <v>2</v>
      </c>
      <c r="AR38" s="13">
        <f t="shared" si="29"/>
        <v>1.5</v>
      </c>
      <c r="AS38" s="13">
        <f t="shared" si="30"/>
        <v>1.4</v>
      </c>
      <c r="AT38" s="13">
        <f t="shared" si="31"/>
        <v>1</v>
      </c>
      <c r="AU38" s="19">
        <f t="shared" si="32"/>
        <v>10</v>
      </c>
    </row>
    <row r="39" spans="1:47" x14ac:dyDescent="0.2">
      <c r="A39" s="1" t="s">
        <v>62</v>
      </c>
      <c r="B39" s="11" t="s">
        <v>40</v>
      </c>
      <c r="C39" s="13">
        <f t="shared" si="0"/>
        <v>35.896000000000001</v>
      </c>
      <c r="D39" s="13">
        <f t="shared" si="1"/>
        <v>1</v>
      </c>
      <c r="E39" s="17">
        <v>1</v>
      </c>
      <c r="F39" s="12">
        <v>0.32</v>
      </c>
      <c r="G39" s="18">
        <f t="shared" si="2"/>
        <v>32</v>
      </c>
      <c r="H39" s="19">
        <f t="shared" si="3"/>
        <v>21</v>
      </c>
      <c r="I39" s="19">
        <f t="shared" si="4"/>
        <v>6.72</v>
      </c>
      <c r="J39" s="19">
        <f t="shared" si="5"/>
        <v>6.72</v>
      </c>
      <c r="K39" s="17">
        <v>1</v>
      </c>
      <c r="L39" s="12">
        <v>0</v>
      </c>
      <c r="M39" s="18">
        <f t="shared" si="6"/>
        <v>0</v>
      </c>
      <c r="N39" s="19">
        <f t="shared" si="7"/>
        <v>20</v>
      </c>
      <c r="O39" s="19">
        <f t="shared" si="8"/>
        <v>0</v>
      </c>
      <c r="P39" s="19">
        <f t="shared" si="9"/>
        <v>0</v>
      </c>
      <c r="Q39" s="17">
        <v>1</v>
      </c>
      <c r="R39" s="17">
        <v>0.65380000000000005</v>
      </c>
      <c r="S39" s="13">
        <f t="shared" si="10"/>
        <v>65.38000000000001</v>
      </c>
      <c r="T39" s="13">
        <f t="shared" si="11"/>
        <v>20</v>
      </c>
      <c r="U39" s="13">
        <f t="shared" si="12"/>
        <v>13.076000000000001</v>
      </c>
      <c r="V39" s="13">
        <f t="shared" si="13"/>
        <v>13.076000000000001</v>
      </c>
      <c r="W39" s="17">
        <v>1</v>
      </c>
      <c r="X39" s="17">
        <v>0</v>
      </c>
      <c r="Y39" s="13">
        <f t="shared" si="14"/>
        <v>0</v>
      </c>
      <c r="Z39" s="13">
        <f t="shared" si="15"/>
        <v>15</v>
      </c>
      <c r="AA39" s="13">
        <f t="shared" si="16"/>
        <v>0</v>
      </c>
      <c r="AB39" s="13">
        <f t="shared" si="17"/>
        <v>0</v>
      </c>
      <c r="AC39" s="17">
        <v>1</v>
      </c>
      <c r="AD39" s="17">
        <v>0.6</v>
      </c>
      <c r="AE39" s="13">
        <f t="shared" si="18"/>
        <v>60</v>
      </c>
      <c r="AF39" s="13">
        <f t="shared" si="19"/>
        <v>14</v>
      </c>
      <c r="AG39" s="13">
        <f t="shared" si="20"/>
        <v>8.4</v>
      </c>
      <c r="AH39" s="13">
        <f t="shared" si="21"/>
        <v>8.4</v>
      </c>
      <c r="AI39" s="17">
        <v>1</v>
      </c>
      <c r="AJ39" s="17">
        <v>0.77</v>
      </c>
      <c r="AK39" s="13">
        <f t="shared" si="22"/>
        <v>77</v>
      </c>
      <c r="AL39" s="13">
        <f t="shared" si="23"/>
        <v>10</v>
      </c>
      <c r="AM39" s="13">
        <f t="shared" si="24"/>
        <v>7.7</v>
      </c>
      <c r="AN39" s="13">
        <f t="shared" si="25"/>
        <v>7.7</v>
      </c>
      <c r="AO39" s="19">
        <f t="shared" si="26"/>
        <v>2.1</v>
      </c>
      <c r="AP39" s="19">
        <f t="shared" si="27"/>
        <v>2</v>
      </c>
      <c r="AQ39" s="13">
        <f t="shared" si="28"/>
        <v>2</v>
      </c>
      <c r="AR39" s="13">
        <f t="shared" si="29"/>
        <v>1.5</v>
      </c>
      <c r="AS39" s="13">
        <f t="shared" si="30"/>
        <v>1.4</v>
      </c>
      <c r="AT39" s="13">
        <f t="shared" si="31"/>
        <v>1</v>
      </c>
      <c r="AU39" s="19">
        <f t="shared" si="32"/>
        <v>10</v>
      </c>
    </row>
  </sheetData>
  <sheetProtection algorithmName="SHA-512" hashValue="kFZQMgir/S1CUdeY8V2iQ2qXoVgctkEQGM1WcZwe1VpOFNRkH+IxzkenCLf2s4B5eRU38cX284muwDFjY/rtmw==" saltValue="Ugu9cmBqWBV1RP/tPPy/vA==" spinCount="100000" sheet="1" objects="1" scenarios="1" formatCells="0" formatColumns="0" formatRows="0" deleteColumns="0" deleteRows="0"/>
  <protectedRanges>
    <protectedRange sqref="C17:C39" name="krista_tr_25389_0_0"/>
    <protectedRange sqref="D17:D39" name="krista_tr_237_0_5"/>
    <protectedRange sqref="G17:G39" name="krista_tf_16747_0_4"/>
    <protectedRange sqref="H17:H39" name="krista_tf_529_0_4"/>
    <protectedRange sqref="I17:I39" name="krista_tf_530_0_4"/>
    <protectedRange sqref="J17:J39" name="krista_tr_531_0_4"/>
    <protectedRange sqref="M17:M39" name="krista_tf_16748_0_4"/>
    <protectedRange sqref="N17:N39" name="krista_tf_534_0_4"/>
    <protectedRange sqref="O17:O39" name="krista_tf_535_0_4"/>
    <protectedRange sqref="P17:P39" name="krista_tr_536_0_4"/>
    <protectedRange sqref="S17:S39" name="krista_tf_25801_0_0"/>
    <protectedRange sqref="T17:T39" name="krista_tf_25803_0_0"/>
    <protectedRange sqref="U17:U39" name="krista_tf_25804_0_0"/>
    <protectedRange sqref="V17:V39" name="krista_tr_25805_0_0"/>
    <protectedRange sqref="Y17:Y39" name="krista_tf_25808_0_0"/>
    <protectedRange sqref="Z17:Z39" name="krista_tf_25810_0_0"/>
    <protectedRange sqref="AA17:AA39" name="krista_tf_25811_0_0"/>
    <protectedRange sqref="AB17:AB39" name="krista_tr_25812_0_0"/>
    <protectedRange sqref="AE17:AE39" name="krista_tf_25817_0_0"/>
    <protectedRange sqref="AF17:AF39" name="krista_tf_25819_0_0"/>
    <protectedRange sqref="AG17:AG39" name="krista_tf_25820_0_0"/>
    <protectedRange sqref="AH17:AH39" name="krista_tr_25821_0_0"/>
    <protectedRange sqref="AK17:AK39" name="krista_tf_25823_0_0"/>
    <protectedRange sqref="AL17:AL39" name="krista_tf_25825_0_0"/>
    <protectedRange sqref="AM17:AM39" name="krista_tf_25826_0_0"/>
    <protectedRange sqref="AN17:AN39" name="krista_tr_25827_0_0"/>
    <protectedRange sqref="AO17:AO39" name="krista_tf_552_0_4"/>
    <protectedRange sqref="AP17:AP39" name="krista_tf_553_0_4"/>
    <protectedRange sqref="AQ17:AQ39" name="krista_tf_25806_0_0"/>
    <protectedRange sqref="AR17:AR39" name="krista_tf_25813_0_0"/>
    <protectedRange sqref="AS17:AS39" name="krista_tf_25814_0_0"/>
    <protectedRange sqref="AT17:AT39" name="krista_tf_25815_0_0"/>
    <protectedRange sqref="AU17:AU39" name="krista_tf_557_0_4"/>
  </protectedRanges>
  <mergeCells count="12">
    <mergeCell ref="AI15:AN15"/>
    <mergeCell ref="AO15:AU15"/>
    <mergeCell ref="A1:H1"/>
    <mergeCell ref="A15:A16"/>
    <mergeCell ref="C15:C16"/>
    <mergeCell ref="D15:D16"/>
    <mergeCell ref="B15:B16"/>
    <mergeCell ref="E15:J15"/>
    <mergeCell ref="K15:P15"/>
    <mergeCell ref="Q15:V15"/>
    <mergeCell ref="W15:AB15"/>
    <mergeCell ref="AC15:AH15"/>
  </mergeCells>
  <phoneticPr fontId="0" type="noConversion"/>
  <conditionalFormatting sqref="A8:A13">
    <cfRule type="expression" dxfId="0" priority="1" stopIfTrue="1">
      <formula>"(сумм(A8:F12)&lt;&gt;100"</formula>
    </cfRule>
  </conditionalFormatting>
  <dataValidations count="1">
    <dataValidation type="list" allowBlank="1" showDropDown="1" showInputMessage="1" showErrorMessage="1" sqref="K17:K39 D17:E39">
      <formula1>"0,1,"</formula1>
    </dataValidation>
  </dataValidations>
  <pageMargins left="0.31496062992125984" right="0.23622047244094491" top="0.27559055118110237" bottom="0.23622047244094491" header="0.27559055118110237" footer="0.23622047244094491"/>
  <pageSetup paperSize="8" scale="70" fitToWidth="0" orientation="landscape" r:id="rId1"/>
  <headerFooter alignWithMargins="0"/>
  <colBreaks count="1" manualBreakCount="1">
    <brk id="11" max="42" man="1"/>
  </colBreaks>
  <customProperties>
    <customPr name="15241" r:id="rId2"/>
    <customPr name="15242" r:id="rId3"/>
    <customPr name="15243" r:id="rId4"/>
    <customPr name="25828" r:id="rId5"/>
    <customPr name="25829" r:id="rId6"/>
    <customPr name="25830" r:id="rId7"/>
    <customPr name="25831" r:id="rId8"/>
    <customPr name="krista_fm_columnsmarkup" r:id="rId9"/>
    <customPr name="krista_fm_consts" r:id="rId10"/>
    <customPr name="krista_fm_Events" r:id="rId11"/>
    <customPr name="krista_fm_metadataXML" r:id="rId12"/>
    <customPr name="krista_fm_rowsaxis" r:id="rId13"/>
    <customPr name="krista_fm_rowsmarkup" r:id="rId14"/>
    <customPr name="krista_SheetHistory" r:id="rId15"/>
    <customPr name="p14" r:id="rId16"/>
    <customPr name="p16" r:id="rId17"/>
    <customPr name="p17" r:id="rId18"/>
  </customProperties>
  <legacyDrawing r:id="rId1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tabColor indexed="48"/>
    <pageSetUpPr fitToPage="1"/>
  </sheetPr>
  <dimension ref="A1:BA27"/>
  <sheetViews>
    <sheetView zoomScale="85" zoomScaleNormal="85" workbookViewId="0">
      <selection activeCell="A3" sqref="A3"/>
    </sheetView>
  </sheetViews>
  <sheetFormatPr defaultRowHeight="12.75" x14ac:dyDescent="0.2"/>
  <cols>
    <col min="1" max="1" width="6.28515625" style="15" customWidth="1"/>
    <col min="2" max="2" width="64.140625" style="15" customWidth="1"/>
    <col min="3" max="3" width="16.85546875" style="15" customWidth="1"/>
    <col min="4" max="4" width="13" style="15" customWidth="1"/>
    <col min="5" max="8" width="16.140625" style="15" customWidth="1"/>
    <col min="9" max="33" width="16.7109375" style="15" customWidth="1"/>
    <col min="34" max="34" width="16.7109375" style="15" hidden="1" customWidth="1"/>
    <col min="35" max="35" width="20.7109375" style="15" customWidth="1"/>
    <col min="36" max="38" width="16.7109375" style="15" customWidth="1"/>
    <col min="39" max="39" width="17.28515625" style="15" hidden="1" customWidth="1"/>
    <col min="40" max="43" width="17.28515625" style="15" customWidth="1"/>
    <col min="44" max="49" width="17.28515625" style="15" hidden="1" customWidth="1"/>
    <col min="50" max="52" width="13" style="15" hidden="1" customWidth="1"/>
    <col min="53" max="53" width="19" style="15" hidden="1" customWidth="1"/>
    <col min="54" max="54" width="13" style="15" customWidth="1"/>
    <col min="55" max="59" width="12" style="15" customWidth="1"/>
    <col min="60" max="64" width="27.42578125" style="15" customWidth="1"/>
    <col min="65" max="65" width="41.42578125" style="15" customWidth="1"/>
    <col min="66" max="66" width="36.85546875" style="15" customWidth="1"/>
    <col min="67" max="68" width="27.42578125" style="15" customWidth="1"/>
    <col min="69" max="71" width="37.28515625" style="15" customWidth="1"/>
    <col min="72" max="80" width="27.42578125" style="15" customWidth="1"/>
    <col min="81" max="81" width="60.85546875" style="15" customWidth="1"/>
    <col min="82" max="87" width="27.42578125" style="15" customWidth="1"/>
    <col min="88" max="90" width="31.28515625" style="15" customWidth="1"/>
    <col min="91" max="91" width="27.42578125" style="15" customWidth="1"/>
    <col min="92" max="94" width="34.28515625" style="15" customWidth="1"/>
    <col min="95" max="98" width="27.42578125" style="15" customWidth="1"/>
    <col min="99" max="99" width="39.42578125" style="15" customWidth="1"/>
    <col min="100" max="100" width="41.28515625" style="15" customWidth="1"/>
    <col min="101" max="112" width="27.42578125" style="15" customWidth="1"/>
    <col min="113" max="114" width="9.140625" style="15"/>
    <col min="115" max="115" width="10.28515625" style="15" bestFit="1" customWidth="1"/>
    <col min="116" max="117" width="9.140625" style="15"/>
    <col min="118" max="118" width="10.28515625" style="15" bestFit="1" customWidth="1"/>
    <col min="119" max="120" width="9.140625" style="15"/>
    <col min="121" max="121" width="10.28515625" style="15" bestFit="1" customWidth="1"/>
    <col min="122" max="123" width="9.140625" style="15"/>
    <col min="124" max="124" width="10.28515625" style="15" bestFit="1" customWidth="1"/>
    <col min="125" max="126" width="9.140625" style="15"/>
    <col min="127" max="127" width="10.28515625" style="15" bestFit="1" customWidth="1"/>
    <col min="128" max="129" width="9.140625" style="15"/>
    <col min="130" max="130" width="10.28515625" style="15" bestFit="1" customWidth="1"/>
    <col min="131" max="132" width="9.140625" style="15"/>
    <col min="133" max="133" width="10.28515625" style="15" bestFit="1" customWidth="1"/>
    <col min="134" max="135" width="9.140625" style="15"/>
    <col min="136" max="136" width="10.28515625" style="15" bestFit="1" customWidth="1"/>
    <col min="137" max="138" width="9.140625" style="15"/>
    <col min="139" max="139" width="10.28515625" style="15" bestFit="1" customWidth="1"/>
    <col min="140" max="141" width="9.140625" style="15"/>
    <col min="142" max="142" width="10.28515625" style="15" bestFit="1" customWidth="1"/>
    <col min="143" max="144" width="9.140625" style="15"/>
    <col min="145" max="145" width="10.28515625" style="15" bestFit="1" customWidth="1"/>
    <col min="146" max="147" width="9.140625" style="15"/>
    <col min="148" max="148" width="10.28515625" style="15" bestFit="1" customWidth="1"/>
    <col min="149" max="150" width="9.140625" style="15"/>
    <col min="151" max="151" width="10.28515625" style="15" bestFit="1" customWidth="1"/>
    <col min="152" max="153" width="9.140625" style="15"/>
    <col min="154" max="154" width="10.28515625" style="15" bestFit="1" customWidth="1"/>
    <col min="155" max="156" width="9.140625" style="15"/>
    <col min="157" max="157" width="10.28515625" style="15" bestFit="1" customWidth="1"/>
    <col min="158" max="159" width="9.140625" style="15"/>
    <col min="160" max="160" width="10.28515625" style="15" bestFit="1" customWidth="1"/>
    <col min="161" max="162" width="9.140625" style="15"/>
    <col min="163" max="163" width="10.28515625" style="15" bestFit="1" customWidth="1"/>
    <col min="164" max="165" width="9.140625" style="15"/>
    <col min="166" max="166" width="10.28515625" style="15" bestFit="1" customWidth="1"/>
    <col min="167" max="168" width="9.140625" style="15"/>
    <col min="169" max="169" width="10.28515625" style="15" bestFit="1" customWidth="1"/>
    <col min="170" max="171" width="9.140625" style="15"/>
    <col min="172" max="172" width="10.28515625" style="15" bestFit="1" customWidth="1"/>
    <col min="173" max="174" width="9.140625" style="15"/>
    <col min="175" max="175" width="10.28515625" style="15" bestFit="1" customWidth="1"/>
    <col min="176" max="177" width="9.140625" style="15"/>
    <col min="178" max="178" width="10.28515625" style="15" bestFit="1" customWidth="1"/>
    <col min="179" max="180" width="9.140625" style="15"/>
    <col min="181" max="181" width="10.28515625" style="15" bestFit="1" customWidth="1"/>
    <col min="182" max="183" width="9.140625" style="15"/>
    <col min="184" max="184" width="10.28515625" style="15" bestFit="1" customWidth="1"/>
    <col min="185" max="186" width="9.140625" style="15"/>
    <col min="187" max="187" width="10.28515625" style="15" bestFit="1" customWidth="1"/>
    <col min="188" max="189" width="9.140625" style="15"/>
    <col min="190" max="190" width="10.28515625" style="15" bestFit="1" customWidth="1"/>
    <col min="191" max="192" width="9.140625" style="15"/>
    <col min="193" max="193" width="10.28515625" style="15" bestFit="1" customWidth="1"/>
    <col min="194" max="195" width="9.140625" style="15"/>
    <col min="196" max="196" width="10.28515625" style="15" bestFit="1" customWidth="1"/>
    <col min="197" max="198" width="9.140625" style="15"/>
    <col min="199" max="199" width="10.28515625" style="15" bestFit="1" customWidth="1"/>
    <col min="200" max="201" width="9.140625" style="15"/>
    <col min="202" max="202" width="10.28515625" style="15" bestFit="1" customWidth="1"/>
    <col min="203" max="204" width="9.140625" style="15"/>
    <col min="205" max="205" width="10.28515625" style="15" bestFit="1" customWidth="1"/>
    <col min="206" max="207" width="9.140625" style="15"/>
    <col min="208" max="208" width="10.28515625" style="15" bestFit="1" customWidth="1"/>
    <col min="209" max="210" width="9.140625" style="15"/>
    <col min="211" max="211" width="10.28515625" style="15" bestFit="1" customWidth="1"/>
    <col min="212" max="213" width="9.140625" style="15"/>
    <col min="214" max="214" width="10.28515625" style="15" bestFit="1" customWidth="1"/>
    <col min="215" max="216" width="9.140625" style="15"/>
    <col min="217" max="217" width="10.28515625" style="15" bestFit="1" customWidth="1"/>
    <col min="218" max="219" width="9.140625" style="15"/>
    <col min="220" max="220" width="10.28515625" style="15" bestFit="1" customWidth="1"/>
    <col min="221" max="222" width="9.140625" style="15"/>
    <col min="223" max="223" width="10.28515625" style="15" bestFit="1" customWidth="1"/>
    <col min="224" max="225" width="9.140625" style="15"/>
    <col min="226" max="226" width="10.28515625" style="15" bestFit="1" customWidth="1"/>
    <col min="227" max="228" width="9.140625" style="15"/>
    <col min="229" max="229" width="10.28515625" style="15" bestFit="1" customWidth="1"/>
    <col min="230" max="231" width="9.140625" style="15"/>
    <col min="232" max="232" width="10.28515625" style="15" bestFit="1" customWidth="1"/>
    <col min="233" max="234" width="9.140625" style="15"/>
    <col min="235" max="235" width="10.28515625" style="15" bestFit="1" customWidth="1"/>
    <col min="236" max="237" width="9.140625" style="15"/>
    <col min="238" max="238" width="10.28515625" style="15" bestFit="1" customWidth="1"/>
    <col min="239" max="240" width="9.140625" style="15"/>
    <col min="241" max="241" width="10.28515625" style="15" bestFit="1" customWidth="1"/>
    <col min="242" max="243" width="9.140625" style="15"/>
    <col min="244" max="244" width="10.28515625" style="15" bestFit="1" customWidth="1"/>
    <col min="245" max="246" width="9.140625" style="15"/>
    <col min="247" max="247" width="10.28515625" style="15" bestFit="1" customWidth="1"/>
    <col min="248" max="249" width="9.140625" style="15"/>
    <col min="250" max="250" width="10.28515625" style="15" bestFit="1" customWidth="1"/>
    <col min="251" max="252" width="9.140625" style="15"/>
    <col min="253" max="253" width="10.28515625" style="15" bestFit="1" customWidth="1"/>
    <col min="254" max="16384" width="9.140625" style="15"/>
  </cols>
  <sheetData>
    <row r="1" spans="1:8" ht="17.25" customHeight="1" x14ac:dyDescent="0.25">
      <c r="A1" s="125" t="s">
        <v>67</v>
      </c>
      <c r="B1" s="126"/>
      <c r="C1" s="126"/>
      <c r="D1" s="126"/>
      <c r="E1" s="126"/>
      <c r="F1" s="14"/>
      <c r="G1" s="14"/>
      <c r="H1" s="14"/>
    </row>
    <row r="2" spans="1:8" ht="12.75" customHeight="1" thickBot="1" x14ac:dyDescent="0.25"/>
    <row r="3" spans="1:8" ht="28.5" customHeight="1" thickBot="1" x14ac:dyDescent="0.25">
      <c r="A3" s="16" t="s">
        <v>9</v>
      </c>
      <c r="B3" s="16" t="s">
        <v>8</v>
      </c>
      <c r="C3" s="16" t="s">
        <v>13</v>
      </c>
      <c r="D3" s="16" t="s">
        <v>68</v>
      </c>
    </row>
    <row r="4" spans="1:8" customFormat="1" ht="25.5" x14ac:dyDescent="0.2">
      <c r="A4" s="1" t="s">
        <v>43</v>
      </c>
      <c r="B4" s="11" t="s">
        <v>22</v>
      </c>
      <c r="C4" s="12">
        <v>86.273399999999995</v>
      </c>
      <c r="D4" s="13">
        <f t="shared" ref="D4:D26" si="0">IF(C4="","",RANK(C4,Криста_Мера_17_0))</f>
        <v>1</v>
      </c>
    </row>
    <row r="5" spans="1:8" customFormat="1" x14ac:dyDescent="0.2">
      <c r="A5" s="1" t="s">
        <v>41</v>
      </c>
      <c r="B5" s="11" t="s">
        <v>21</v>
      </c>
      <c r="C5" s="12">
        <v>85.732900000000001</v>
      </c>
      <c r="D5" s="13">
        <f t="shared" si="0"/>
        <v>2</v>
      </c>
    </row>
    <row r="6" spans="1:8" customFormat="1" ht="25.5" x14ac:dyDescent="0.2">
      <c r="A6" s="1" t="s">
        <v>45</v>
      </c>
      <c r="B6" s="11" t="s">
        <v>24</v>
      </c>
      <c r="C6" s="12">
        <v>78.889700000000005</v>
      </c>
      <c r="D6" s="13">
        <f t="shared" si="0"/>
        <v>3</v>
      </c>
    </row>
    <row r="7" spans="1:8" customFormat="1" ht="25.5" x14ac:dyDescent="0.2">
      <c r="A7" s="1" t="s">
        <v>44</v>
      </c>
      <c r="B7" s="11" t="s">
        <v>23</v>
      </c>
      <c r="C7" s="12">
        <v>75.488399999999999</v>
      </c>
      <c r="D7" s="13">
        <f t="shared" si="0"/>
        <v>4</v>
      </c>
    </row>
    <row r="8" spans="1:8" customFormat="1" ht="38.25" x14ac:dyDescent="0.2">
      <c r="A8" s="1" t="s">
        <v>150</v>
      </c>
      <c r="B8" s="11" t="s">
        <v>146</v>
      </c>
      <c r="C8" s="12">
        <v>74.360699999999994</v>
      </c>
      <c r="D8" s="13">
        <f t="shared" si="0"/>
        <v>5</v>
      </c>
    </row>
    <row r="9" spans="1:8" customFormat="1" ht="25.5" x14ac:dyDescent="0.2">
      <c r="A9" s="1" t="s">
        <v>49</v>
      </c>
      <c r="B9" s="11" t="s">
        <v>28</v>
      </c>
      <c r="C9" s="12">
        <v>73.876499999999993</v>
      </c>
      <c r="D9" s="13">
        <f t="shared" si="0"/>
        <v>6</v>
      </c>
    </row>
    <row r="10" spans="1:8" customFormat="1" ht="25.5" x14ac:dyDescent="0.2">
      <c r="A10" s="1" t="s">
        <v>46</v>
      </c>
      <c r="B10" s="11" t="s">
        <v>25</v>
      </c>
      <c r="C10" s="12">
        <v>66.073899999999995</v>
      </c>
      <c r="D10" s="13">
        <f t="shared" si="0"/>
        <v>7</v>
      </c>
    </row>
    <row r="11" spans="1:8" customFormat="1" ht="38.25" x14ac:dyDescent="0.2">
      <c r="A11" s="1" t="s">
        <v>60</v>
      </c>
      <c r="B11" s="11" t="s">
        <v>147</v>
      </c>
      <c r="C11" s="12">
        <v>65.554000000000002</v>
      </c>
      <c r="D11" s="13">
        <f t="shared" si="0"/>
        <v>8</v>
      </c>
    </row>
    <row r="12" spans="1:8" customFormat="1" ht="25.5" x14ac:dyDescent="0.2">
      <c r="A12" s="1" t="s">
        <v>51</v>
      </c>
      <c r="B12" s="11" t="s">
        <v>30</v>
      </c>
      <c r="C12" s="12">
        <v>59.016199999999998</v>
      </c>
      <c r="D12" s="13">
        <f t="shared" si="0"/>
        <v>9</v>
      </c>
    </row>
    <row r="13" spans="1:8" customFormat="1" ht="25.5" x14ac:dyDescent="0.2">
      <c r="A13" s="1" t="s">
        <v>59</v>
      </c>
      <c r="B13" s="11" t="s">
        <v>38</v>
      </c>
      <c r="C13" s="12">
        <v>58.517299999999999</v>
      </c>
      <c r="D13" s="13">
        <f t="shared" si="0"/>
        <v>10</v>
      </c>
    </row>
    <row r="14" spans="1:8" customFormat="1" x14ac:dyDescent="0.2">
      <c r="A14" s="1" t="s">
        <v>42</v>
      </c>
      <c r="B14" s="11" t="s">
        <v>148</v>
      </c>
      <c r="C14" s="12">
        <v>57.945099999999996</v>
      </c>
      <c r="D14" s="13">
        <f t="shared" si="0"/>
        <v>11</v>
      </c>
    </row>
    <row r="15" spans="1:8" customFormat="1" ht="25.5" x14ac:dyDescent="0.2">
      <c r="A15" s="1" t="s">
        <v>52</v>
      </c>
      <c r="B15" s="11" t="s">
        <v>31</v>
      </c>
      <c r="C15" s="12">
        <v>56.950800000000001</v>
      </c>
      <c r="D15" s="13">
        <f t="shared" si="0"/>
        <v>12</v>
      </c>
    </row>
    <row r="16" spans="1:8" customFormat="1" ht="25.5" x14ac:dyDescent="0.2">
      <c r="A16" s="1" t="s">
        <v>47</v>
      </c>
      <c r="B16" s="11" t="s">
        <v>26</v>
      </c>
      <c r="C16" s="12">
        <v>52.837499999999999</v>
      </c>
      <c r="D16" s="13">
        <f t="shared" si="0"/>
        <v>13</v>
      </c>
    </row>
    <row r="17" spans="1:4" customFormat="1" ht="25.5" x14ac:dyDescent="0.2">
      <c r="A17" s="1" t="s">
        <v>50</v>
      </c>
      <c r="B17" s="11" t="s">
        <v>29</v>
      </c>
      <c r="C17" s="12">
        <v>51.664400000000001</v>
      </c>
      <c r="D17" s="13">
        <f t="shared" si="0"/>
        <v>14</v>
      </c>
    </row>
    <row r="18" spans="1:4" customFormat="1" ht="25.5" x14ac:dyDescent="0.2">
      <c r="A18" s="1" t="s">
        <v>56</v>
      </c>
      <c r="B18" s="11" t="s">
        <v>35</v>
      </c>
      <c r="C18" s="12">
        <v>49.436799999999998</v>
      </c>
      <c r="D18" s="13">
        <f t="shared" si="0"/>
        <v>15</v>
      </c>
    </row>
    <row r="19" spans="1:4" customFormat="1" ht="25.5" x14ac:dyDescent="0.2">
      <c r="A19" s="1" t="s">
        <v>61</v>
      </c>
      <c r="B19" s="11" t="s">
        <v>39</v>
      </c>
      <c r="C19" s="12">
        <v>45.943600000000004</v>
      </c>
      <c r="D19" s="13">
        <f t="shared" si="0"/>
        <v>16</v>
      </c>
    </row>
    <row r="20" spans="1:4" customFormat="1" ht="25.5" x14ac:dyDescent="0.2">
      <c r="A20" s="1" t="s">
        <v>58</v>
      </c>
      <c r="B20" s="11" t="s">
        <v>37</v>
      </c>
      <c r="C20" s="12">
        <v>45.158700000000003</v>
      </c>
      <c r="D20" s="13">
        <f t="shared" si="0"/>
        <v>17</v>
      </c>
    </row>
    <row r="21" spans="1:4" customFormat="1" ht="25.5" x14ac:dyDescent="0.2">
      <c r="A21" s="1" t="s">
        <v>55</v>
      </c>
      <c r="B21" s="11" t="s">
        <v>34</v>
      </c>
      <c r="C21" s="12">
        <v>44.6113</v>
      </c>
      <c r="D21" s="13">
        <f t="shared" si="0"/>
        <v>18</v>
      </c>
    </row>
    <row r="22" spans="1:4" customFormat="1" ht="25.5" x14ac:dyDescent="0.2">
      <c r="A22" s="1" t="s">
        <v>57</v>
      </c>
      <c r="B22" s="11" t="s">
        <v>36</v>
      </c>
      <c r="C22" s="12">
        <v>44.592300000000002</v>
      </c>
      <c r="D22" s="13">
        <f t="shared" si="0"/>
        <v>19</v>
      </c>
    </row>
    <row r="23" spans="1:4" customFormat="1" ht="25.5" x14ac:dyDescent="0.2">
      <c r="A23" s="1" t="s">
        <v>53</v>
      </c>
      <c r="B23" s="11" t="s">
        <v>32</v>
      </c>
      <c r="C23" s="12">
        <v>44.540799999999997</v>
      </c>
      <c r="D23" s="13">
        <f t="shared" si="0"/>
        <v>20</v>
      </c>
    </row>
    <row r="24" spans="1:4" customFormat="1" ht="25.5" x14ac:dyDescent="0.2">
      <c r="A24" s="1" t="s">
        <v>48</v>
      </c>
      <c r="B24" s="11" t="s">
        <v>27</v>
      </c>
      <c r="C24" s="12">
        <v>41.906599999999997</v>
      </c>
      <c r="D24" s="13">
        <f t="shared" si="0"/>
        <v>21</v>
      </c>
    </row>
    <row r="25" spans="1:4" customFormat="1" ht="25.5" x14ac:dyDescent="0.2">
      <c r="A25" s="1" t="s">
        <v>62</v>
      </c>
      <c r="B25" s="11" t="s">
        <v>40</v>
      </c>
      <c r="C25" s="12">
        <v>35.896000000000001</v>
      </c>
      <c r="D25" s="13">
        <f t="shared" si="0"/>
        <v>22</v>
      </c>
    </row>
    <row r="26" spans="1:4" customFormat="1" ht="25.5" x14ac:dyDescent="0.2">
      <c r="A26" s="1" t="s">
        <v>54</v>
      </c>
      <c r="B26" s="11" t="s">
        <v>33</v>
      </c>
      <c r="C26" s="12">
        <v>27.859200000000001</v>
      </c>
      <c r="D26" s="13">
        <f t="shared" si="0"/>
        <v>23</v>
      </c>
    </row>
    <row r="27" spans="1:4" x14ac:dyDescent="0.2">
      <c r="C27" s="55"/>
    </row>
  </sheetData>
  <sheetProtection algorithmName="SHA-512" hashValue="MIOPFRY0KB71f6qsdrKurFNRtLitSYogsXbIlO7XbU25d+pN2WPlFSYc1Ie74yRKS85wiYjTSR8nJhmjcdOR+w==" saltValue="y327N72orS+L/7P66yHHwA==" spinCount="100000" sheet="1" objects="1" scenarios="1" formatCells="0" formatColumns="0" formatRows="0" deleteColumns="0" deleteRows="0"/>
  <protectedRanges>
    <protectedRange sqref="D4:D26" name="krista_tf_8792_0_0"/>
  </protectedRanges>
  <sortState ref="A8:D30">
    <sortCondition ref="D8"/>
  </sortState>
  <mergeCells count="1">
    <mergeCell ref="A1:E1"/>
  </mergeCells>
  <pageMargins left="0" right="0" top="0" bottom="0" header="0" footer="0"/>
  <pageSetup paperSize="9" fitToHeight="0" orientation="portrait" r:id="rId1"/>
  <headerFooter alignWithMargins="0"/>
  <customProperties>
    <customPr name="273" r:id="rId2"/>
    <customPr name="krista_fm_columnsmarkup" r:id="rId3"/>
    <customPr name="krista_fm_consts" r:id="rId4"/>
    <customPr name="krista_fm_Events" r:id="rId5"/>
    <customPr name="krista_fm_metadataXML" r:id="rId6"/>
    <customPr name="krista_fm_rowsaxis" r:id="rId7"/>
    <customPr name="krista_fm_rowsmarkup" r:id="rId8"/>
    <customPr name="krista_SheetHistory" r:id="rId9"/>
    <customPr name="p8" r:id="rId10"/>
    <customPr name="p9" r:id="rId11"/>
  </customProperties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329</vt:i4>
      </vt:variant>
    </vt:vector>
  </HeadingPairs>
  <TitlesOfParts>
    <vt:vector size="337" baseType="lpstr">
      <vt:lpstr>1. Среднесрочное финансовое пла</vt:lpstr>
      <vt:lpstr>2. Исп местн бюдж в части доход</vt:lpstr>
      <vt:lpstr>3. Исп мест бюджета в ч расх</vt:lpstr>
      <vt:lpstr>4. Учет и отчетность</vt:lpstr>
      <vt:lpstr>5. Контроль и аудит</vt:lpstr>
      <vt:lpstr>6. Кадровый потенциал сотруд</vt:lpstr>
      <vt:lpstr>Итог</vt:lpstr>
      <vt:lpstr>Рейтинг</vt:lpstr>
      <vt:lpstr>'6. Кадровый потенциал сотруд'!Print_Area</vt:lpstr>
      <vt:lpstr>Вес1</vt:lpstr>
      <vt:lpstr>'1. Среднесрочное финансовое пла'!Вес1.1</vt:lpstr>
      <vt:lpstr>'1. Среднесрочное финансовое пла'!Вес1.2</vt:lpstr>
      <vt:lpstr>'1. Среднесрочное финансовое пла'!Вес1.3</vt:lpstr>
      <vt:lpstr>'1. Среднесрочное финансовое пла'!Вес1.4</vt:lpstr>
      <vt:lpstr>'1. Среднесрочное финансовое пла'!Вес1.5</vt:lpstr>
      <vt:lpstr>'1. Среднесрочное финансовое пла'!Вес1.6</vt:lpstr>
      <vt:lpstr>'1. Среднесрочное финансовое пла'!Вес1.7</vt:lpstr>
      <vt:lpstr>Итог!Вес2</vt:lpstr>
      <vt:lpstr>'2. Исп местн бюдж в части доход'!Вес2.1</vt:lpstr>
      <vt:lpstr>'2. Исп местн бюдж в части доход'!Вес2.2</vt:lpstr>
      <vt:lpstr>'2. Исп местн бюдж в части доход'!Вес2.3</vt:lpstr>
      <vt:lpstr>Вес3</vt:lpstr>
      <vt:lpstr>'3. Исп мест бюджета в ч расх'!Вес3.1</vt:lpstr>
      <vt:lpstr>'3. Исп мест бюджета в ч расх'!Вес3.2</vt:lpstr>
      <vt:lpstr>'3. Исп мест бюджета в ч расх'!Вес3.3</vt:lpstr>
      <vt:lpstr>'3. Исп мест бюджета в ч расх'!Вес3.4</vt:lpstr>
      <vt:lpstr>'3. Исп мест бюджета в ч расх'!Вес3.5</vt:lpstr>
      <vt:lpstr>Вес4</vt:lpstr>
      <vt:lpstr>'4. Учет и отчетность'!Вес4.1</vt:lpstr>
      <vt:lpstr>'4. Учет и отчетность'!Вес4.2</vt:lpstr>
      <vt:lpstr>'4. Учет и отчетность'!Вес4.3</vt:lpstr>
      <vt:lpstr>'4. Учет и отчетность'!Вес4.4</vt:lpstr>
      <vt:lpstr>'4. Учет и отчетность'!Вес4.5</vt:lpstr>
      <vt:lpstr>Вес5</vt:lpstr>
      <vt:lpstr>'5. Контроль и аудит'!Вес5.1</vt:lpstr>
      <vt:lpstr>'5. Контроль и аудит'!Вес5.2</vt:lpstr>
      <vt:lpstr>'5. Контроль и аудит'!Вес5.3</vt:lpstr>
      <vt:lpstr>'5. Контроль и аудит'!Вес5.4</vt:lpstr>
      <vt:lpstr>'5. Контроль и аудит'!Вес5.5</vt:lpstr>
      <vt:lpstr>'5. Контроль и аудит'!Вес5.6</vt:lpstr>
      <vt:lpstr>Вес6</vt:lpstr>
      <vt:lpstr>'6. Кадровый потенциал сотруд'!Вес6.1</vt:lpstr>
      <vt:lpstr>'6. Кадровый потенциал сотруд'!Вес6.2</vt:lpstr>
      <vt:lpstr>'6. Кадровый потенциал сотруд'!Вес6.3</vt:lpstr>
      <vt:lpstr>'6. Кадровый потенциал сотруд'!Вес6.4</vt:lpstr>
      <vt:lpstr>Итог!Криста_Мера_15_0</vt:lpstr>
      <vt:lpstr>Итог!Криста_Мера_16_0</vt:lpstr>
      <vt:lpstr>Итог!Криста_Мера_17_0</vt:lpstr>
      <vt:lpstr>Рейтинг!Криста_Мера_17_0</vt:lpstr>
      <vt:lpstr>Итог!Криста_Мера_19_0</vt:lpstr>
      <vt:lpstr>Итог!Криста_Мера_21_0</vt:lpstr>
      <vt:lpstr>Итог!Криста_Мера_23_0</vt:lpstr>
      <vt:lpstr>Итог!Криста_Мера_25_0</vt:lpstr>
      <vt:lpstr>Итог!Криста_Мера_26_0</vt:lpstr>
      <vt:lpstr>Итог!Криста_Мера_27_0</vt:lpstr>
      <vt:lpstr>'2. Исп местн бюдж в части доход'!Криста_Мера_28_0</vt:lpstr>
      <vt:lpstr>'3. Исп мест бюджета в ч расх'!Криста_Мера_28_0</vt:lpstr>
      <vt:lpstr>'4. Учет и отчетность'!Криста_Мера_28_0</vt:lpstr>
      <vt:lpstr>'5. Контроль и аудит'!Криста_Мера_28_0</vt:lpstr>
      <vt:lpstr>'6. Кадровый потенциал сотруд'!Криста_Мера_28_0</vt:lpstr>
      <vt:lpstr>Итог!Криста_Мера_28_0</vt:lpstr>
      <vt:lpstr>'2. Исп местн бюдж в части доход'!Криста_Мера_29_0</vt:lpstr>
      <vt:lpstr>'3. Исп мест бюджета в ч расх'!Криста_Мера_29_0</vt:lpstr>
      <vt:lpstr>'4. Учет и отчетность'!Криста_Мера_29_0</vt:lpstr>
      <vt:lpstr>'5. Контроль и аудит'!Криста_Мера_29_0</vt:lpstr>
      <vt:lpstr>'6. Кадровый потенциал сотруд'!Криста_Мера_29_0</vt:lpstr>
      <vt:lpstr>Итог!Криста_Мера_29_0</vt:lpstr>
      <vt:lpstr>'1. Среднесрочное финансовое пла'!Криста_Мера_30_0</vt:lpstr>
      <vt:lpstr>'2. Исп местн бюдж в части доход'!Криста_Мера_30_0</vt:lpstr>
      <vt:lpstr>'3. Исп мест бюджета в ч расх'!Криста_Мера_30_0</vt:lpstr>
      <vt:lpstr>'4. Учет и отчетность'!Криста_Мера_30_0</vt:lpstr>
      <vt:lpstr>'5. Контроль и аудит'!Криста_Мера_30_0</vt:lpstr>
      <vt:lpstr>'6. Кадровый потенциал сотруд'!Криста_Мера_30_0</vt:lpstr>
      <vt:lpstr>Итог!Криста_Мера_30_0</vt:lpstr>
      <vt:lpstr>'1. Среднесрочное финансовое пла'!Криста_Мера_31_0</vt:lpstr>
      <vt:lpstr>'2. Исп местн бюдж в части доход'!Криста_Мера_31_0</vt:lpstr>
      <vt:lpstr>'3. Исп мест бюджета в ч расх'!Криста_Мера_31_0</vt:lpstr>
      <vt:lpstr>'4. Учет и отчетность'!Криста_Мера_31_0</vt:lpstr>
      <vt:lpstr>'5. Контроль и аудит'!Криста_Мера_31_0</vt:lpstr>
      <vt:lpstr>'6. Кадровый потенциал сотруд'!Криста_Мера_31_0</vt:lpstr>
      <vt:lpstr>'1. Среднесрочное финансовое пла'!Криста_Мера_32_0</vt:lpstr>
      <vt:lpstr>'2. Исп местн бюдж в части доход'!Криста_Мера_32_0</vt:lpstr>
      <vt:lpstr>'3. Исп мест бюджета в ч расх'!Криста_Мера_32_0</vt:lpstr>
      <vt:lpstr>'4. Учет и отчетность'!Криста_Мера_32_0</vt:lpstr>
      <vt:lpstr>'5. Контроль и аудит'!Криста_Мера_32_0</vt:lpstr>
      <vt:lpstr>'6. Кадровый потенциал сотруд'!Криста_Мера_32_0</vt:lpstr>
      <vt:lpstr>'1. Среднесрочное финансовое пла'!Криста_Мера_33_0</vt:lpstr>
      <vt:lpstr>'2. Исп местн бюдж в части доход'!Криста_Мера_33_0</vt:lpstr>
      <vt:lpstr>'3. Исп мест бюджета в ч расх'!Криста_Мера_33_0</vt:lpstr>
      <vt:lpstr>'4. Учет и отчетность'!Криста_Мера_33_0</vt:lpstr>
      <vt:lpstr>'5. Контроль и аудит'!Криста_Мера_33_0</vt:lpstr>
      <vt:lpstr>'6. Кадровый потенциал сотруд'!Криста_Мера_33_0</vt:lpstr>
      <vt:lpstr>'1. Среднесрочное финансовое пла'!Криста_Мера_34_0</vt:lpstr>
      <vt:lpstr>'3. Исп мест бюджета в ч расх'!Криста_Мера_34_0</vt:lpstr>
      <vt:lpstr>'4. Учет и отчетность'!Криста_Мера_34_0</vt:lpstr>
      <vt:lpstr>'5. Контроль и аудит'!Криста_Мера_34_0</vt:lpstr>
      <vt:lpstr>'6. Кадровый потенциал сотруд'!Криста_Мера_34_0</vt:lpstr>
      <vt:lpstr>'1. Среднесрочное финансовое пла'!Криста_Мера_35_0</vt:lpstr>
      <vt:lpstr>'3. Исп мест бюджета в ч расх'!Криста_Мера_35_0</vt:lpstr>
      <vt:lpstr>'4. Учет и отчетность'!Криста_Мера_35_0</vt:lpstr>
      <vt:lpstr>'5. Контроль и аудит'!Криста_Мера_35_0</vt:lpstr>
      <vt:lpstr>'6. Кадровый потенциал сотруд'!Криста_Мера_35_0</vt:lpstr>
      <vt:lpstr>'1. Среднесрочное финансовое пла'!Криста_Мера_36_0</vt:lpstr>
      <vt:lpstr>'3. Исп мест бюджета в ч расх'!Криста_Мера_36_0</vt:lpstr>
      <vt:lpstr>'4. Учет и отчетность'!Криста_Мера_36_0</vt:lpstr>
      <vt:lpstr>'5. Контроль и аудит'!Криста_Мера_36_0</vt:lpstr>
      <vt:lpstr>'1. Среднесрочное финансовое пла'!Криста_Мера_37_0</vt:lpstr>
      <vt:lpstr>'3. Исп мест бюджета в ч расх'!Криста_Мера_37_0</vt:lpstr>
      <vt:lpstr>'4. Учет и отчетность'!Криста_Мера_37_0</vt:lpstr>
      <vt:lpstr>'5. Контроль и аудит'!Криста_Мера_37_0</vt:lpstr>
      <vt:lpstr>'1. Среднесрочное финансовое пла'!Криста_Мера_38_0</vt:lpstr>
      <vt:lpstr>'5. Контроль и аудит'!Криста_Мера_38_0</vt:lpstr>
      <vt:lpstr>'1. Среднесрочное финансовое пла'!Криста_Мера_39_0</vt:lpstr>
      <vt:lpstr>'5. Контроль и аудит'!Криста_Мера_39_0</vt:lpstr>
      <vt:lpstr>'1. Среднесрочное финансовое пла'!Криста_Мера_40_0</vt:lpstr>
      <vt:lpstr>'1. Среднесрочное финансовое пла'!Криста_Мера_41_0</vt:lpstr>
      <vt:lpstr>'1. Среднесрочное финансовое пла'!Криста_Мера_44_0</vt:lpstr>
      <vt:lpstr>'2. Исп местн бюдж в части доход'!Криста_Мера_44_0</vt:lpstr>
      <vt:lpstr>'3. Исп мест бюджета в ч расх'!Криста_Мера_44_0</vt:lpstr>
      <vt:lpstr>'4. Учет и отчетность'!Криста_Мера_44_0</vt:lpstr>
      <vt:lpstr>'5. Контроль и аудит'!Криста_Мера_44_0</vt:lpstr>
      <vt:lpstr>'6. Кадровый потенциал сотруд'!Криста_Мера_44_0</vt:lpstr>
      <vt:lpstr>'1. Среднесрочное финансовое пла'!Криста_Мера_45_0</vt:lpstr>
      <vt:lpstr>'2. Исп местн бюдж в части доход'!Криста_Мера_45_0</vt:lpstr>
      <vt:lpstr>'3. Исп мест бюджета в ч расх'!Криста_Мера_45_0</vt:lpstr>
      <vt:lpstr>'4. Учет и отчетность'!Криста_Мера_45_0</vt:lpstr>
      <vt:lpstr>'5. Контроль и аудит'!Криста_Мера_45_0</vt:lpstr>
      <vt:lpstr>'6. Кадровый потенциал сотруд'!Криста_Мера_45_0</vt:lpstr>
      <vt:lpstr>'1. Среднесрочное финансовое пла'!Криста_Мера_46_0</vt:lpstr>
      <vt:lpstr>'2. Исп местн бюдж в части доход'!Криста_Мера_46_0</vt:lpstr>
      <vt:lpstr>'3. Исп мест бюджета в ч расх'!Криста_Мера_46_0</vt:lpstr>
      <vt:lpstr>'4. Учет и отчетность'!Криста_Мера_46_0</vt:lpstr>
      <vt:lpstr>'5. Контроль и аудит'!Криста_Мера_46_0</vt:lpstr>
      <vt:lpstr>'6. Кадровый потенциал сотруд'!Криста_Мера_46_0</vt:lpstr>
      <vt:lpstr>'1. Среднесрочное финансовое пла'!Криста_Мера_47_0</vt:lpstr>
      <vt:lpstr>'3. Исп мест бюджета в ч расх'!Криста_Мера_47_0</vt:lpstr>
      <vt:lpstr>'4. Учет и отчетность'!Криста_Мера_47_0</vt:lpstr>
      <vt:lpstr>'5. Контроль и аудит'!Криста_Мера_47_0</vt:lpstr>
      <vt:lpstr>'6. Кадровый потенциал сотруд'!Криста_Мера_47_0</vt:lpstr>
      <vt:lpstr>'1. Среднесрочное финансовое пла'!Криста_Мера_48_0</vt:lpstr>
      <vt:lpstr>'3. Исп мест бюджета в ч расх'!Криста_Мера_48_0</vt:lpstr>
      <vt:lpstr>'4. Учет и отчетность'!Криста_Мера_48_0</vt:lpstr>
      <vt:lpstr>'5. Контроль и аудит'!Криста_Мера_48_0</vt:lpstr>
      <vt:lpstr>'1. Среднесрочное финансовое пла'!Криста_Мера_49_0</vt:lpstr>
      <vt:lpstr>'5. Контроль и аудит'!Криста_Мера_49_0</vt:lpstr>
      <vt:lpstr>'1. Среднесрочное финансовое пла'!Криста_Мера_50_0</vt:lpstr>
      <vt:lpstr>'1. Среднесрочное финансовое пла'!Криста_Мера_52_0</vt:lpstr>
      <vt:lpstr>Итог!Криста_Результат_11_0</vt:lpstr>
      <vt:lpstr>Итог!Криста_Результат_2_0</vt:lpstr>
      <vt:lpstr>Итог!Криста_Результат_30_0</vt:lpstr>
      <vt:lpstr>Итог!Криста_Результат_31_0</vt:lpstr>
      <vt:lpstr>Итог!Криста_Результат_32_0</vt:lpstr>
      <vt:lpstr>Итог!Криста_Результат_33_0</vt:lpstr>
      <vt:lpstr>Итог!Криста_Результат_34_0</vt:lpstr>
      <vt:lpstr>'1. Среднесрочное финансовое пла'!Криста_Результат_39_0</vt:lpstr>
      <vt:lpstr>'2. Исп местн бюдж в части доход'!Криста_Результат_39_0</vt:lpstr>
      <vt:lpstr>'3. Исп мест бюджета в ч расх'!Криста_Результат_39_0</vt:lpstr>
      <vt:lpstr>'4. Учет и отчетность'!Криста_Результат_39_0</vt:lpstr>
      <vt:lpstr>'5. Контроль и аудит'!Криста_Результат_39_0</vt:lpstr>
      <vt:lpstr>'6. Кадровый потенциал сотруд'!Криста_Результат_39_0</vt:lpstr>
      <vt:lpstr>'1. Среднесрочное финансовое пла'!Криста_Результат_41_0</vt:lpstr>
      <vt:lpstr>'2. Исп местн бюдж в части доход'!Криста_Результат_41_0</vt:lpstr>
      <vt:lpstr>'3. Исп мест бюджета в ч расх'!Криста_Результат_41_0</vt:lpstr>
      <vt:lpstr>'4. Учет и отчетность'!Криста_Результат_41_0</vt:lpstr>
      <vt:lpstr>'5. Контроль и аудит'!Криста_Результат_41_0</vt:lpstr>
      <vt:lpstr>'6. Кадровый потенциал сотруд'!Криста_Результат_41_0</vt:lpstr>
      <vt:lpstr>'1. Среднесрочное финансовое пла'!Криста_Результат_43_0</vt:lpstr>
      <vt:lpstr>'2. Исп местн бюдж в части доход'!Криста_Результат_43_0</vt:lpstr>
      <vt:lpstr>'3. Исп мест бюджета в ч расх'!Криста_Результат_43_0</vt:lpstr>
      <vt:lpstr>'4. Учет и отчетность'!Криста_Результат_43_0</vt:lpstr>
      <vt:lpstr>'5. Контроль и аудит'!Криста_Результат_43_0</vt:lpstr>
      <vt:lpstr>'6. Кадровый потенциал сотруд'!Криста_Результат_43_0</vt:lpstr>
      <vt:lpstr>'1. Среднесрочное финансовое пла'!Криста_Результат_45_0</vt:lpstr>
      <vt:lpstr>'2. Исп местн бюдж в части доход'!Криста_Результат_45_0</vt:lpstr>
      <vt:lpstr>'3. Исп мест бюджета в ч расх'!Криста_Результат_45_0</vt:lpstr>
      <vt:lpstr>'4. Учет и отчетность'!Криста_Результат_45_0</vt:lpstr>
      <vt:lpstr>'5. Контроль и аудит'!Криста_Результат_45_0</vt:lpstr>
      <vt:lpstr>'6. Кадровый потенциал сотруд'!Криста_Результат_45_0</vt:lpstr>
      <vt:lpstr>'1. Среднесрочное финансовое пла'!Криста_Результат_47_0</vt:lpstr>
      <vt:lpstr>'3. Исп мест бюджета в ч расх'!Криста_Результат_47_0</vt:lpstr>
      <vt:lpstr>'4. Учет и отчетность'!Криста_Результат_47_0</vt:lpstr>
      <vt:lpstr>'5. Контроль и аудит'!Криста_Результат_47_0</vt:lpstr>
      <vt:lpstr>'6. Кадровый потенциал сотруд'!Криста_Результат_47_0</vt:lpstr>
      <vt:lpstr>'1. Среднесрочное финансовое пла'!Криста_Результат_49_0</vt:lpstr>
      <vt:lpstr>'3. Исп мест бюджета в ч расх'!Криста_Результат_49_0</vt:lpstr>
      <vt:lpstr>'4. Учет и отчетность'!Криста_Результат_49_0</vt:lpstr>
      <vt:lpstr>'5. Контроль и аудит'!Криста_Результат_49_0</vt:lpstr>
      <vt:lpstr>'1. Среднесрочное финансовое пла'!Криста_Результат_51_0</vt:lpstr>
      <vt:lpstr>'5. Контроль и аудит'!Криста_Результат_51_0</vt:lpstr>
      <vt:lpstr>'1. Среднесрочное финансовое пла'!Криста_Результат_53_0</vt:lpstr>
      <vt:lpstr>'4. Учет и отчетность'!Криста_Результат_57_0</vt:lpstr>
      <vt:lpstr>'5. Контроль и аудит'!Криста_Результат_57_0</vt:lpstr>
      <vt:lpstr>'6. Кадровый потенциал сотруд'!Криста_Результат_57_0</vt:lpstr>
      <vt:lpstr>'1. Среднесрочное финансовое пла'!Криста_Результат_58_0</vt:lpstr>
      <vt:lpstr>'2. Исп местн бюдж в части доход'!Криста_Результат_58_0</vt:lpstr>
      <vt:lpstr>'3. Исп мест бюджета в ч расх'!Криста_Результат_58_0</vt:lpstr>
      <vt:lpstr>Итог!Криста_Результат_8_0</vt:lpstr>
      <vt:lpstr>Итог!Криста_Свободный_13_0</vt:lpstr>
      <vt:lpstr>Итог!Криста_Свободный_14_0</vt:lpstr>
      <vt:lpstr>Итог!Криста_Свободный_18_0</vt:lpstr>
      <vt:lpstr>Итог!Криста_Свободный_3_0</vt:lpstr>
      <vt:lpstr>Итог!Криста_Свободный_31_0</vt:lpstr>
      <vt:lpstr>Рейтинг!Криста_Свободный_31_0</vt:lpstr>
      <vt:lpstr>Итог!Криста_Свободный_32_0</vt:lpstr>
      <vt:lpstr>Итог!Криста_Свободный_34_0</vt:lpstr>
      <vt:lpstr>Итог!Криста_Свободный_35_0</vt:lpstr>
      <vt:lpstr>Итог!Криста_Свободный_36_0</vt:lpstr>
      <vt:lpstr>Итог!Криста_Свободный_37_0</vt:lpstr>
      <vt:lpstr>Итог!Криста_Свободный_38_0</vt:lpstr>
      <vt:lpstr>Итог!Криста_Свободный_39_0</vt:lpstr>
      <vt:lpstr>Итог!Криста_Свободный_4_0</vt:lpstr>
      <vt:lpstr>Итог!Криста_Свободный_40_0</vt:lpstr>
      <vt:lpstr>Итог!Криста_Свободный_41_0</vt:lpstr>
      <vt:lpstr>Итог!Криста_Свободный_42_0</vt:lpstr>
      <vt:lpstr>Итог!Криста_Свободный_43_0</vt:lpstr>
      <vt:lpstr>Итог!Криста_Свободный_44_0</vt:lpstr>
      <vt:lpstr>Итог!Криста_Свободный_45_0</vt:lpstr>
      <vt:lpstr>Итог!Криста_Свободный_46_0</vt:lpstr>
      <vt:lpstr>Итог!Криста_Свободный_47_0</vt:lpstr>
      <vt:lpstr>Итог!Криста_Свободный_48_0</vt:lpstr>
      <vt:lpstr>Итог!Криста_Свободный_49_0</vt:lpstr>
      <vt:lpstr>Итог!Криста_Свободный_5_0</vt:lpstr>
      <vt:lpstr>'1. Среднесрочное финансовое пла'!Криста_Свободный_52_0</vt:lpstr>
      <vt:lpstr>'2. Исп местн бюдж в части доход'!Криста_Свободный_52_0</vt:lpstr>
      <vt:lpstr>'3. Исп мест бюджета в ч расх'!Криста_Свободный_52_0</vt:lpstr>
      <vt:lpstr>'4. Учет и отчетность'!Криста_Свободный_52_0</vt:lpstr>
      <vt:lpstr>'5. Контроль и аудит'!Криста_Свободный_52_0</vt:lpstr>
      <vt:lpstr>'6. Кадровый потенциал сотруд'!Криста_Свободный_52_0</vt:lpstr>
      <vt:lpstr>'1. Среднесрочное финансовое пла'!Криста_Свободный_53_0</vt:lpstr>
      <vt:lpstr>'2. Исп местн бюдж в части доход'!Криста_Свободный_53_0</vt:lpstr>
      <vt:lpstr>'3. Исп мест бюджета в ч расх'!Криста_Свободный_53_0</vt:lpstr>
      <vt:lpstr>'4. Учет и отчетность'!Криста_Свободный_53_0</vt:lpstr>
      <vt:lpstr>'5. Контроль и аудит'!Криста_Свободный_53_0</vt:lpstr>
      <vt:lpstr>'6. Кадровый потенциал сотруд'!Криста_Свободный_53_0</vt:lpstr>
      <vt:lpstr>'1. Среднесрочное финансовое пла'!Криста_Свободный_54_0</vt:lpstr>
      <vt:lpstr>'2. Исп местн бюдж в части доход'!Криста_Свободный_54_0</vt:lpstr>
      <vt:lpstr>'3. Исп мест бюджета в ч расх'!Криста_Свободный_54_0</vt:lpstr>
      <vt:lpstr>'4. Учет и отчетность'!Криста_Свободный_54_0</vt:lpstr>
      <vt:lpstr>'5. Контроль и аудит'!Криста_Свободный_54_0</vt:lpstr>
      <vt:lpstr>'6. Кадровый потенциал сотруд'!Криста_Свободный_54_0</vt:lpstr>
      <vt:lpstr>'1. Среднесрочное финансовое пла'!Криста_Свободный_55_0</vt:lpstr>
      <vt:lpstr>'2. Исп местн бюдж в части доход'!Криста_Свободный_55_0</vt:lpstr>
      <vt:lpstr>'3. Исп мест бюджета в ч расх'!Криста_Свободный_55_0</vt:lpstr>
      <vt:lpstr>'4. Учет и отчетность'!Криста_Свободный_55_0</vt:lpstr>
      <vt:lpstr>'5. Контроль и аудит'!Криста_Свободный_55_0</vt:lpstr>
      <vt:lpstr>'6. Кадровый потенциал сотруд'!Криста_Свободный_55_0</vt:lpstr>
      <vt:lpstr>'1. Среднесрочное финансовое пла'!Криста_Свободный_56_0</vt:lpstr>
      <vt:lpstr>'2. Исп местн бюдж в части доход'!Криста_Свободный_56_0</vt:lpstr>
      <vt:lpstr>'3. Исп мест бюджета в ч расх'!Криста_Свободный_56_0</vt:lpstr>
      <vt:lpstr>'4. Учет и отчетность'!Криста_Свободный_56_0</vt:lpstr>
      <vt:lpstr>'5. Контроль и аудит'!Криста_Свободный_56_0</vt:lpstr>
      <vt:lpstr>'6. Кадровый потенциал сотруд'!Криста_Свободный_56_0</vt:lpstr>
      <vt:lpstr>'1. Среднесрочное финансовое пла'!Криста_Свободный_57_0</vt:lpstr>
      <vt:lpstr>'2. Исп местн бюдж в части доход'!Криста_Свободный_57_0</vt:lpstr>
      <vt:lpstr>'3. Исп мест бюджета в ч расх'!Криста_Свободный_57_0</vt:lpstr>
      <vt:lpstr>'4. Учет и отчетность'!Криста_Свободный_57_0</vt:lpstr>
      <vt:lpstr>'5. Контроль и аудит'!Криста_Свободный_57_0</vt:lpstr>
      <vt:lpstr>'6. Кадровый потенциал сотруд'!Криста_Свободный_57_0</vt:lpstr>
      <vt:lpstr>'1. Среднесрочное финансовое пла'!Криста_Свободный_58_0</vt:lpstr>
      <vt:lpstr>'3. Исп мест бюджета в ч расх'!Криста_Свободный_58_0</vt:lpstr>
      <vt:lpstr>'4. Учет и отчетность'!Криста_Свободный_58_0</vt:lpstr>
      <vt:lpstr>'5. Контроль и аудит'!Криста_Свободный_58_0</vt:lpstr>
      <vt:lpstr>'6. Кадровый потенциал сотруд'!Криста_Свободный_58_0</vt:lpstr>
      <vt:lpstr>'1. Среднесрочное финансовое пла'!Криста_Свободный_59_0</vt:lpstr>
      <vt:lpstr>'3. Исп мест бюджета в ч расх'!Криста_Свободный_59_0</vt:lpstr>
      <vt:lpstr>'4. Учет и отчетность'!Криста_Свободный_59_0</vt:lpstr>
      <vt:lpstr>'5. Контроль и аудит'!Криста_Свободный_59_0</vt:lpstr>
      <vt:lpstr>'6. Кадровый потенциал сотруд'!Криста_Свободный_59_0</vt:lpstr>
      <vt:lpstr>Итог!Криста_Свободный_6_0</vt:lpstr>
      <vt:lpstr>'1. Среднесрочное финансовое пла'!Криста_Свободный_60_0</vt:lpstr>
      <vt:lpstr>'3. Исп мест бюджета в ч расх'!Криста_Свободный_60_0</vt:lpstr>
      <vt:lpstr>'4. Учет и отчетность'!Криста_Свободный_60_0</vt:lpstr>
      <vt:lpstr>'5. Контроль и аудит'!Криста_Свободный_60_0</vt:lpstr>
      <vt:lpstr>'1. Среднесрочное финансовое пла'!Криста_Свободный_61_0</vt:lpstr>
      <vt:lpstr>'3. Исп мест бюджета в ч расх'!Криста_Свободный_61_0</vt:lpstr>
      <vt:lpstr>'4. Учет и отчетность'!Криста_Свободный_61_0</vt:lpstr>
      <vt:lpstr>'5. Контроль и аудит'!Криста_Свободный_61_0</vt:lpstr>
      <vt:lpstr>'1. Среднесрочное финансовое пла'!Криста_Свободный_62_0</vt:lpstr>
      <vt:lpstr>'5. Контроль и аудит'!Криста_Свободный_62_0</vt:lpstr>
      <vt:lpstr>'1. Среднесрочное финансовое пла'!Криста_Свободный_63_0</vt:lpstr>
      <vt:lpstr>'5. Контроль и аудит'!Криста_Свободный_63_0</vt:lpstr>
      <vt:lpstr>'1. Среднесрочное финансовое пла'!Криста_Свободный_64_0</vt:lpstr>
      <vt:lpstr>'1. Среднесрочное финансовое пла'!Криста_Свободный_65_0</vt:lpstr>
      <vt:lpstr>'1. Среднесрочное финансовое пла'!Криста_Свободный_68_0</vt:lpstr>
      <vt:lpstr>'2. Исп местн бюдж в части доход'!Криста_Свободный_68_0</vt:lpstr>
      <vt:lpstr>'3. Исп мест бюджета в ч расх'!Криста_Свободный_68_0</vt:lpstr>
      <vt:lpstr>'4. Учет и отчетность'!Криста_Свободный_68_0</vt:lpstr>
      <vt:lpstr>'5. Контроль и аудит'!Криста_Свободный_68_0</vt:lpstr>
      <vt:lpstr>'6. Кадровый потенциал сотруд'!Криста_Свободный_68_0</vt:lpstr>
      <vt:lpstr>'1. Среднесрочное финансовое пла'!Криста_Свободный_69_0</vt:lpstr>
      <vt:lpstr>'2. Исп местн бюдж в части доход'!Криста_Свободный_69_0</vt:lpstr>
      <vt:lpstr>'3. Исп мест бюджета в ч расх'!Криста_Свободный_69_0</vt:lpstr>
      <vt:lpstr>'4. Учет и отчетность'!Криста_Свободный_69_0</vt:lpstr>
      <vt:lpstr>'5. Контроль и аудит'!Криста_Свободный_69_0</vt:lpstr>
      <vt:lpstr>'6. Кадровый потенциал сотруд'!Криста_Свободный_69_0</vt:lpstr>
      <vt:lpstr>'1. Среднесрочное финансовое пла'!Криста_Свободный_70_0</vt:lpstr>
      <vt:lpstr>'2. Исп местн бюдж в части доход'!Криста_Свободный_70_0</vt:lpstr>
      <vt:lpstr>'3. Исп мест бюджета в ч расх'!Криста_Свободный_70_0</vt:lpstr>
      <vt:lpstr>'4. Учет и отчетность'!Криста_Свободный_70_0</vt:lpstr>
      <vt:lpstr>'5. Контроль и аудит'!Криста_Свободный_70_0</vt:lpstr>
      <vt:lpstr>'6. Кадровый потенциал сотруд'!Криста_Свободный_70_0</vt:lpstr>
      <vt:lpstr>'1. Среднесрочное финансовое пла'!Криста_Свободный_71_0</vt:lpstr>
      <vt:lpstr>'3. Исп мест бюджета в ч расх'!Криста_Свободный_71_0</vt:lpstr>
      <vt:lpstr>'4. Учет и отчетность'!Криста_Свободный_71_0</vt:lpstr>
      <vt:lpstr>'5. Контроль и аудит'!Криста_Свободный_71_0</vt:lpstr>
      <vt:lpstr>'6. Кадровый потенциал сотруд'!Криста_Свободный_71_0</vt:lpstr>
      <vt:lpstr>'1. Среднесрочное финансовое пла'!Криста_Свободный_72_0</vt:lpstr>
      <vt:lpstr>'3. Исп мест бюджета в ч расх'!Криста_Свободный_72_0</vt:lpstr>
      <vt:lpstr>'4. Учет и отчетность'!Криста_Свободный_72_0</vt:lpstr>
      <vt:lpstr>'5. Контроль и аудит'!Криста_Свободный_72_0</vt:lpstr>
      <vt:lpstr>'1. Среднесрочное финансовое пла'!Криста_Свободный_73_0</vt:lpstr>
      <vt:lpstr>'5. Контроль и аудит'!Криста_Свободный_73_0</vt:lpstr>
      <vt:lpstr>'1. Среднесрочное финансовое пла'!Криста_Свободный_74_0</vt:lpstr>
      <vt:lpstr>'1. Среднесрочное финансовое пла'!Криста_Свободный_76_0</vt:lpstr>
      <vt:lpstr>'2. Исп местн бюдж в части доход'!Криста_Свободный_76_0</vt:lpstr>
      <vt:lpstr>'3. Исп мест бюджета в ч расх'!Криста_Свободный_76_0</vt:lpstr>
      <vt:lpstr>'4. Учет и отчетность'!Криста_Свободный_76_0</vt:lpstr>
      <vt:lpstr>'5. Контроль и аудит'!Криста_Свободный_76_0</vt:lpstr>
      <vt:lpstr>'6. Кадровый потенциал сотруд'!Криста_Свободный_76_0</vt:lpstr>
      <vt:lpstr>'1. Среднесрочное финансовое пла'!Криста_Свободный_77_0</vt:lpstr>
      <vt:lpstr>'1. Среднесрочное финансовое пла'!Криста_Таблица</vt:lpstr>
      <vt:lpstr>'2. Исп местн бюдж в части доход'!Криста_Таблица</vt:lpstr>
      <vt:lpstr>'3. Исп мест бюджета в ч расх'!Криста_Таблица</vt:lpstr>
      <vt:lpstr>'4. Учет и отчетность'!Криста_Таблица</vt:lpstr>
      <vt:lpstr>'5. Контроль и аудит'!Криста_Таблица</vt:lpstr>
      <vt:lpstr>'6. Кадровый потенциал сотруд'!Криста_Таблица</vt:lpstr>
      <vt:lpstr>Итог!Криста_Таблица</vt:lpstr>
      <vt:lpstr>Рейтинг!Криста_Таблица</vt:lpstr>
      <vt:lpstr>Рейтинг!Область_печати</vt:lpstr>
      <vt:lpstr>'1. Среднесрочное финансовое пла'!ОбластьИмпорта</vt:lpstr>
      <vt:lpstr>'2. Исп местн бюдж в части доход'!ОбластьИмпорта</vt:lpstr>
      <vt:lpstr>'3. Исп мест бюджета в ч расх'!ОбластьИмпорта</vt:lpstr>
      <vt:lpstr>'4. Учет и отчетность'!ОбластьИмпорта</vt:lpstr>
      <vt:lpstr>'5. Контроль и аудит'!ОбластьИмпорта</vt:lpstr>
      <vt:lpstr>'6. Кадровый потенциал сотруд'!ОбластьИмпорта</vt:lpstr>
      <vt:lpstr>Итог!ОбластьИмпорта</vt:lpstr>
      <vt:lpstr>Рейтинг!ОбластьИмпорта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Балабанова Татьяна Георгиевна</dc:creator>
  <cp:lastModifiedBy>Романов А.Д.</cp:lastModifiedBy>
  <cp:lastPrinted>2017-05-11T14:55:28Z</cp:lastPrinted>
  <dcterms:created xsi:type="dcterms:W3CDTF">2012-04-25T03:36:51Z</dcterms:created>
  <dcterms:modified xsi:type="dcterms:W3CDTF">2017-05-12T08:17:47Z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C:\Program Files (x86)\Krista\FM\Krista.FM.Client\Workplace\TasksDocuments\72_103_ИТОГОВАЯ ОЦЕНКА.xlsx</vt:lpwstr>
  </property>
  <property fmtid="{D5CDD505-2E9C-101B-9397-08002B2CF9AE}" pid="3" name="PlanningSheetType">
    <vt:lpwstr>0</vt:lpwstr>
  </property>
  <property fmtid="{D5CDD505-2E9C-101B-9397-08002B2CF9AE}" pid="4" name="ProcessedWithRenamer">
    <vt:lpwstr>true</vt:lpwstr>
  </property>
  <property fmtid="{D5CDD505-2E9C-101B-9397-08002B2CF9AE}" pid="5" name="fm.DocumentName">
    <vt:lpwstr>ИТОГОВАЯ ОЦЕНКА</vt:lpwstr>
  </property>
  <property fmtid="{D5CDD505-2E9C-101B-9397-08002B2CF9AE}" pid="6" name="fm.DocumentId">
    <vt:lpwstr>103</vt:lpwstr>
  </property>
  <property fmtid="{D5CDD505-2E9C-101B-9397-08002B2CF9AE}" pid="7" name="fm.TaskName">
    <vt:lpwstr>Отдел сводного планирования</vt:lpwstr>
  </property>
  <property fmtid="{D5CDD505-2E9C-101B-9397-08002B2CF9AE}" pid="8" name="fm.TaskId">
    <vt:lpwstr>72</vt:lpwstr>
  </property>
  <property fmtid="{D5CDD505-2E9C-101B-9397-08002B2CF9AE}" pid="9" name="fm.Owner">
    <vt:lpwstr>DF\AChulkov</vt:lpwstr>
  </property>
  <property fmtid="{D5CDD505-2E9C-101B-9397-08002B2CF9AE}" pid="10" name="fm.DocPath">
    <vt:lpwstr>C:\Program Files (x86)\Krista\FM\Krista.FM.Client\Workplace\TasksDocuments\72_103_ИТОГОВАЯ ОЦЕНКА.xlsx</vt:lpwstr>
  </property>
  <property fmtid="{D5CDD505-2E9C-101B-9397-08002B2CF9AE}" pid="11" name="fm.DocType">
    <vt:lpwstr>0</vt:lpwstr>
  </property>
  <property fmtid="{D5CDD505-2E9C-101B-9397-08002B2CF9AE}" pid="12" name="fm.ConnectionStr">
    <vt:lpwstr>SERVER4:8008</vt:lpwstr>
  </property>
  <property fmtid="{D5CDD505-2E9C-101B-9397-08002B2CF9AE}" pid="13" name="fm.AlterConnection">
    <vt:lpwstr>http://fmserv/Krista.FM.Server.WebServices/PlaningService.asmx</vt:lpwstr>
  </property>
  <property fmtid="{D5CDD505-2E9C-101B-9397-08002B2CF9AE}" pid="14" name="fm.SchemeName">
    <vt:lpwstr>Краснодар ГО</vt:lpwstr>
  </property>
  <property fmtid="{D5CDD505-2E9C-101B-9397-08002B2CF9AE}" pid="15" name="fm.tc.Data.Size">
    <vt:lpwstr>2648</vt:lpwstr>
  </property>
  <property fmtid="{D5CDD505-2E9C-101B-9397-08002B2CF9AE}" pid="16" name="fm.Result.Success">
    <vt:lpwstr>true</vt:lpwstr>
  </property>
  <property fmtid="{D5CDD505-2E9C-101B-9397-08002B2CF9AE}" pid="17" name="fm.Result.Message">
    <vt:lpwstr/>
  </property>
</Properties>
</file>