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Ж\Desktop\Уточнённый протокол 23 06 2015\"/>
    </mc:Choice>
  </mc:AlternateContent>
  <bookViews>
    <workbookView xWindow="0" yWindow="105" windowWidth="19155" windowHeight="117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/>
</workbook>
</file>

<file path=xl/calcChain.xml><?xml version="1.0" encoding="utf-8"?>
<calcChain xmlns="http://schemas.openxmlformats.org/spreadsheetml/2006/main">
  <c r="L23" i="5" l="1"/>
  <c r="O19" i="5"/>
  <c r="U19" i="5" s="1"/>
  <c r="U18" i="5"/>
  <c r="O18" i="5"/>
  <c r="O13" i="4" l="1"/>
  <c r="S22" i="5" l="1"/>
  <c r="O22" i="5"/>
  <c r="S20" i="5"/>
  <c r="S17" i="5"/>
  <c r="S14" i="5"/>
  <c r="O14" i="5"/>
  <c r="S13" i="5"/>
  <c r="O13" i="5"/>
  <c r="O12" i="5"/>
  <c r="G26" i="4" l="1"/>
  <c r="K26" i="4"/>
  <c r="S26" i="4"/>
  <c r="T26" i="4"/>
  <c r="U16" i="4"/>
  <c r="U15" i="4"/>
  <c r="U14" i="4"/>
  <c r="U13" i="4"/>
  <c r="U12" i="4"/>
  <c r="U11" i="4"/>
  <c r="U10" i="4"/>
  <c r="U8" i="4"/>
  <c r="U7" i="4"/>
  <c r="U6" i="4"/>
  <c r="U5" i="4"/>
  <c r="O9" i="4"/>
  <c r="U9" i="4" s="1"/>
  <c r="M23" i="5"/>
  <c r="N23" i="5"/>
  <c r="P23" i="5"/>
  <c r="Q23" i="5"/>
  <c r="R23" i="5"/>
  <c r="T23" i="5"/>
  <c r="H23" i="5"/>
  <c r="I23" i="5"/>
  <c r="J23" i="5"/>
  <c r="E23" i="5"/>
  <c r="F23" i="5"/>
  <c r="D23" i="5"/>
  <c r="U22" i="5"/>
  <c r="K12" i="5"/>
  <c r="G12" i="5"/>
  <c r="U26" i="4" l="1"/>
  <c r="O26" i="4"/>
  <c r="S15" i="5"/>
  <c r="O15" i="5"/>
  <c r="S16" i="5"/>
  <c r="K16" i="5"/>
  <c r="G16" i="5"/>
  <c r="O21" i="5"/>
  <c r="U21" i="5" s="1"/>
  <c r="O20" i="5"/>
  <c r="U20" i="5" s="1"/>
  <c r="O17" i="5"/>
  <c r="U17" i="5" s="1"/>
  <c r="O16" i="5"/>
  <c r="U16" i="5" s="1"/>
  <c r="G15" i="5"/>
  <c r="G14" i="5"/>
  <c r="U14" i="5" s="1"/>
  <c r="G13" i="5"/>
  <c r="U13" i="5" s="1"/>
  <c r="S12" i="5"/>
  <c r="U12" i="5" s="1"/>
  <c r="S11" i="5"/>
  <c r="O11" i="5"/>
  <c r="K11" i="5"/>
  <c r="K23" i="5" s="1"/>
  <c r="G11" i="5"/>
  <c r="G23" i="5" s="1"/>
  <c r="U15" i="5" l="1"/>
  <c r="S23" i="5"/>
  <c r="O23" i="5"/>
  <c r="U11" i="5"/>
  <c r="U23" i="5" s="1"/>
  <c r="T6" i="4"/>
  <c r="U20" i="4"/>
  <c r="G20" i="4"/>
  <c r="U27" i="5" l="1"/>
  <c r="U22" i="4"/>
  <c r="U21" i="4"/>
  <c r="G18" i="4"/>
  <c r="U18" i="4" s="1"/>
  <c r="K25" i="4"/>
  <c r="U25" i="4" s="1"/>
  <c r="O12" i="4"/>
  <c r="G23" i="4"/>
  <c r="U23" i="4" s="1"/>
  <c r="U24" i="4"/>
  <c r="O11" i="4"/>
  <c r="O10" i="4"/>
  <c r="G9" i="4"/>
  <c r="G8" i="4"/>
  <c r="G7" i="4"/>
  <c r="S6" i="4"/>
  <c r="O6" i="4"/>
  <c r="K6" i="4"/>
  <c r="G6" i="4"/>
  <c r="S5" i="4"/>
  <c r="O5" i="4"/>
  <c r="K5" i="4"/>
  <c r="G5" i="4"/>
  <c r="V20" i="3"/>
  <c r="V21" i="3"/>
  <c r="V22" i="3"/>
  <c r="V23" i="3"/>
  <c r="V24" i="3"/>
  <c r="V25" i="3"/>
  <c r="V26" i="3"/>
  <c r="M9" i="3" l="1"/>
  <c r="D19" i="3"/>
  <c r="V19" i="3" s="1"/>
  <c r="D6" i="3"/>
  <c r="C28" i="3"/>
  <c r="U28" i="3"/>
  <c r="L28" i="3"/>
  <c r="S17" i="3"/>
  <c r="R17" i="3"/>
  <c r="Q17" i="3"/>
  <c r="T17" i="3" s="1"/>
  <c r="O17" i="3"/>
  <c r="N17" i="3"/>
  <c r="M17" i="3"/>
  <c r="P17" i="3" s="1"/>
  <c r="J17" i="3"/>
  <c r="I17" i="3"/>
  <c r="H17" i="3"/>
  <c r="K17" i="3" s="1"/>
  <c r="F17" i="3"/>
  <c r="E17" i="3"/>
  <c r="D17" i="3"/>
  <c r="G17" i="3" s="1"/>
  <c r="S16" i="3"/>
  <c r="R16" i="3"/>
  <c r="Q16" i="3"/>
  <c r="O16" i="3"/>
  <c r="N16" i="3"/>
  <c r="P16" i="3" s="1"/>
  <c r="J16" i="3"/>
  <c r="I16" i="3"/>
  <c r="H16" i="3"/>
  <c r="K16" i="3" s="1"/>
  <c r="F16" i="3"/>
  <c r="E16" i="3"/>
  <c r="D16" i="3"/>
  <c r="G16" i="3" s="1"/>
  <c r="S15" i="3"/>
  <c r="R15" i="3"/>
  <c r="Q15" i="3"/>
  <c r="O15" i="3"/>
  <c r="N15" i="3"/>
  <c r="M15" i="3"/>
  <c r="J15" i="3"/>
  <c r="I15" i="3"/>
  <c r="H15" i="3"/>
  <c r="K15" i="3" s="1"/>
  <c r="F15" i="3"/>
  <c r="D15" i="3"/>
  <c r="E15" i="3" s="1"/>
  <c r="S14" i="3"/>
  <c r="R14" i="3"/>
  <c r="T14" i="3" s="1"/>
  <c r="Q14" i="3"/>
  <c r="O14" i="3"/>
  <c r="N14" i="3"/>
  <c r="M14" i="3"/>
  <c r="J14" i="3"/>
  <c r="I14" i="3"/>
  <c r="H14" i="3"/>
  <c r="F14" i="3"/>
  <c r="D14" i="3"/>
  <c r="E14" i="3" s="1"/>
  <c r="S13" i="3"/>
  <c r="R13" i="3"/>
  <c r="Q13" i="3"/>
  <c r="T13" i="3" s="1"/>
  <c r="O13" i="3"/>
  <c r="P13" i="3" s="1"/>
  <c r="K13" i="3"/>
  <c r="H13" i="3"/>
  <c r="E13" i="3"/>
  <c r="G13" i="3" s="1"/>
  <c r="T12" i="3"/>
  <c r="M12" i="3"/>
  <c r="P12" i="3" s="1"/>
  <c r="J12" i="3"/>
  <c r="I12" i="3"/>
  <c r="H12" i="3"/>
  <c r="F12" i="3"/>
  <c r="S11" i="3"/>
  <c r="R11" i="3"/>
  <c r="Q11" i="3"/>
  <c r="T11" i="3" s="1"/>
  <c r="O11" i="3"/>
  <c r="N11" i="3"/>
  <c r="M11" i="3"/>
  <c r="J11" i="3"/>
  <c r="I11" i="3"/>
  <c r="H11" i="3"/>
  <c r="F11" i="3"/>
  <c r="D11" i="3"/>
  <c r="S9" i="3"/>
  <c r="R9" i="3"/>
  <c r="Q9" i="3"/>
  <c r="O9" i="3"/>
  <c r="P9" i="3"/>
  <c r="J9" i="3"/>
  <c r="I9" i="3"/>
  <c r="H9" i="3"/>
  <c r="F9" i="3"/>
  <c r="E9" i="3"/>
  <c r="D9" i="3"/>
  <c r="S8" i="3"/>
  <c r="R8" i="3"/>
  <c r="Q8" i="3"/>
  <c r="O8" i="3"/>
  <c r="N8" i="3"/>
  <c r="P8" i="3"/>
  <c r="J8" i="3"/>
  <c r="I8" i="3"/>
  <c r="H8" i="3"/>
  <c r="K8" i="3" s="1"/>
  <c r="F8" i="3"/>
  <c r="D8" i="3"/>
  <c r="E8" i="3" s="1"/>
  <c r="S7" i="3"/>
  <c r="R7" i="3"/>
  <c r="Q7" i="3"/>
  <c r="N7" i="3"/>
  <c r="N28" i="3" s="1"/>
  <c r="M7" i="3"/>
  <c r="J7" i="3"/>
  <c r="I7" i="3"/>
  <c r="H7" i="3"/>
  <c r="F7" i="3"/>
  <c r="D7" i="3"/>
  <c r="T6" i="3"/>
  <c r="M6" i="3"/>
  <c r="P6" i="3" s="1"/>
  <c r="J6" i="3"/>
  <c r="I6" i="3"/>
  <c r="H6" i="3"/>
  <c r="F6" i="3"/>
  <c r="J5" i="3"/>
  <c r="I5" i="3"/>
  <c r="K5" i="3" s="1"/>
  <c r="H5" i="3"/>
  <c r="F5" i="3"/>
  <c r="D5" i="3"/>
  <c r="E5" i="3" s="1"/>
  <c r="G5" i="3" s="1"/>
  <c r="I22" i="2"/>
  <c r="I20" i="2"/>
  <c r="J20" i="2" s="1"/>
  <c r="I19" i="2"/>
  <c r="I16" i="2"/>
  <c r="J16" i="2" s="1"/>
  <c r="I9" i="2"/>
  <c r="J9" i="2" s="1"/>
  <c r="J19" i="2"/>
  <c r="J22" i="2"/>
  <c r="I28" i="3" l="1"/>
  <c r="T7" i="3"/>
  <c r="T8" i="3"/>
  <c r="V8" i="3" s="1"/>
  <c r="T9" i="3"/>
  <c r="K11" i="3"/>
  <c r="G14" i="3"/>
  <c r="P15" i="3"/>
  <c r="V15" i="3" s="1"/>
  <c r="F28" i="3"/>
  <c r="K7" i="3"/>
  <c r="G8" i="3"/>
  <c r="P11" i="3"/>
  <c r="K14" i="3"/>
  <c r="T15" i="3"/>
  <c r="T16" i="3"/>
  <c r="V16" i="3" s="1"/>
  <c r="P14" i="3"/>
  <c r="V14" i="3" s="1"/>
  <c r="V17" i="3"/>
  <c r="V13" i="3"/>
  <c r="O28" i="3"/>
  <c r="S28" i="3"/>
  <c r="R28" i="3"/>
  <c r="M28" i="3"/>
  <c r="D28" i="3"/>
  <c r="E11" i="3"/>
  <c r="G11" i="3" s="1"/>
  <c r="G15" i="3"/>
  <c r="J28" i="3"/>
  <c r="G9" i="3"/>
  <c r="V9" i="3" s="1"/>
  <c r="K9" i="3"/>
  <c r="K12" i="3"/>
  <c r="G6" i="3"/>
  <c r="K6" i="3"/>
  <c r="Q28" i="3"/>
  <c r="P7" i="3"/>
  <c r="P5" i="3"/>
  <c r="T5" i="3"/>
  <c r="E7" i="3"/>
  <c r="G7" i="3" s="1"/>
  <c r="G12" i="3"/>
  <c r="H28" i="3"/>
  <c r="J23" i="2"/>
  <c r="Q11" i="1"/>
  <c r="C24" i="1"/>
  <c r="L24" i="1"/>
  <c r="U24" i="1"/>
  <c r="S22" i="1"/>
  <c r="S21" i="1"/>
  <c r="S20" i="1"/>
  <c r="S19" i="1"/>
  <c r="S16" i="1"/>
  <c r="S14" i="1"/>
  <c r="S13" i="1"/>
  <c r="S18" i="1"/>
  <c r="S17" i="1"/>
  <c r="S12" i="1"/>
  <c r="S11" i="1"/>
  <c r="R22" i="1"/>
  <c r="R21" i="1"/>
  <c r="R20" i="1"/>
  <c r="R19" i="1"/>
  <c r="R16" i="1"/>
  <c r="R14" i="1"/>
  <c r="R13" i="1"/>
  <c r="R18" i="1"/>
  <c r="R17" i="1"/>
  <c r="R12" i="1"/>
  <c r="R11" i="1"/>
  <c r="Q22" i="1"/>
  <c r="Q21" i="1"/>
  <c r="Q20" i="1"/>
  <c r="Q19" i="1"/>
  <c r="Q16" i="1"/>
  <c r="Q14" i="1"/>
  <c r="Q13" i="1"/>
  <c r="Q18" i="1"/>
  <c r="Q17" i="1"/>
  <c r="Q12" i="1"/>
  <c r="S10" i="1"/>
  <c r="R10" i="1"/>
  <c r="Q10" i="1"/>
  <c r="O22" i="1"/>
  <c r="O21" i="1"/>
  <c r="O20" i="1"/>
  <c r="O19" i="1"/>
  <c r="O16" i="1"/>
  <c r="O14" i="1"/>
  <c r="O13" i="1"/>
  <c r="O18" i="1"/>
  <c r="O17" i="1"/>
  <c r="O12" i="1"/>
  <c r="O11" i="1"/>
  <c r="O10" i="1"/>
  <c r="N22" i="1"/>
  <c r="N21" i="1"/>
  <c r="N20" i="1"/>
  <c r="N19" i="1"/>
  <c r="N16" i="1"/>
  <c r="N14" i="1"/>
  <c r="N13" i="1"/>
  <c r="N18" i="1"/>
  <c r="N17" i="1"/>
  <c r="N12" i="1"/>
  <c r="N11" i="1"/>
  <c r="N10" i="1"/>
  <c r="M22" i="1"/>
  <c r="P22" i="1" s="1"/>
  <c r="M21" i="1"/>
  <c r="P21" i="1" s="1"/>
  <c r="M20" i="1"/>
  <c r="P20" i="1" s="1"/>
  <c r="M19" i="1"/>
  <c r="P19" i="1" s="1"/>
  <c r="M16" i="1"/>
  <c r="P16" i="1" s="1"/>
  <c r="M14" i="1"/>
  <c r="P14" i="1" s="1"/>
  <c r="M13" i="1"/>
  <c r="P13" i="1" s="1"/>
  <c r="M18" i="1"/>
  <c r="P18" i="1" s="1"/>
  <c r="M17" i="1"/>
  <c r="P17" i="1" s="1"/>
  <c r="M12" i="1"/>
  <c r="P12" i="1" s="1"/>
  <c r="M11" i="1"/>
  <c r="P11" i="1" s="1"/>
  <c r="M10" i="1"/>
  <c r="P10" i="1" s="1"/>
  <c r="J22" i="1"/>
  <c r="J21" i="1"/>
  <c r="J20" i="1"/>
  <c r="J19" i="1"/>
  <c r="J16" i="1"/>
  <c r="J14" i="1"/>
  <c r="J13" i="1"/>
  <c r="J18" i="1"/>
  <c r="J17" i="1"/>
  <c r="J12" i="1"/>
  <c r="J11" i="1"/>
  <c r="J10" i="1"/>
  <c r="I22" i="1"/>
  <c r="I21" i="1"/>
  <c r="I20" i="1"/>
  <c r="I19" i="1"/>
  <c r="I16" i="1"/>
  <c r="I14" i="1"/>
  <c r="I13" i="1"/>
  <c r="I18" i="1"/>
  <c r="I17" i="1"/>
  <c r="I12" i="1"/>
  <c r="I11" i="1"/>
  <c r="I10" i="1"/>
  <c r="H22" i="1"/>
  <c r="K22" i="1" s="1"/>
  <c r="H21" i="1"/>
  <c r="K21" i="1" s="1"/>
  <c r="H20" i="1"/>
  <c r="K20" i="1" s="1"/>
  <c r="H19" i="1"/>
  <c r="K19" i="1" s="1"/>
  <c r="H16" i="1"/>
  <c r="K16" i="1" s="1"/>
  <c r="H14" i="1"/>
  <c r="K14" i="1" s="1"/>
  <c r="H13" i="1"/>
  <c r="K13" i="1" s="1"/>
  <c r="H18" i="1"/>
  <c r="K18" i="1" s="1"/>
  <c r="H17" i="1"/>
  <c r="K17" i="1" s="1"/>
  <c r="H12" i="1"/>
  <c r="K12" i="1" s="1"/>
  <c r="H11" i="1"/>
  <c r="K11" i="1" s="1"/>
  <c r="H10" i="1"/>
  <c r="K10" i="1" s="1"/>
  <c r="F22" i="1"/>
  <c r="F21" i="1"/>
  <c r="F20" i="1"/>
  <c r="F19" i="1"/>
  <c r="F16" i="1"/>
  <c r="F14" i="1"/>
  <c r="F13" i="1"/>
  <c r="F18" i="1"/>
  <c r="F17" i="1"/>
  <c r="F12" i="1"/>
  <c r="F11" i="1"/>
  <c r="F10" i="1"/>
  <c r="E22" i="1"/>
  <c r="E21" i="1"/>
  <c r="E14" i="1"/>
  <c r="D22" i="1"/>
  <c r="G22" i="1" s="1"/>
  <c r="D21" i="1"/>
  <c r="D20" i="1"/>
  <c r="E20" i="1" s="1"/>
  <c r="D19" i="1"/>
  <c r="D16" i="1"/>
  <c r="E16" i="1" s="1"/>
  <c r="D14" i="1"/>
  <c r="D13" i="1"/>
  <c r="E13" i="1" s="1"/>
  <c r="D18" i="1"/>
  <c r="D17" i="1"/>
  <c r="E17" i="1" s="1"/>
  <c r="G17" i="1" s="1"/>
  <c r="D12" i="1"/>
  <c r="D11" i="1"/>
  <c r="D10" i="1"/>
  <c r="E10" i="1" s="1"/>
  <c r="V11" i="3" l="1"/>
  <c r="V6" i="3"/>
  <c r="G13" i="1"/>
  <c r="T28" i="3"/>
  <c r="V5" i="3"/>
  <c r="V12" i="3"/>
  <c r="K28" i="3"/>
  <c r="V7" i="3"/>
  <c r="G28" i="3"/>
  <c r="P28" i="3"/>
  <c r="E28" i="3"/>
  <c r="G16" i="1"/>
  <c r="D24" i="1"/>
  <c r="G20" i="1"/>
  <c r="T10" i="1"/>
  <c r="J24" i="1"/>
  <c r="G14" i="1"/>
  <c r="G21" i="1"/>
  <c r="T11" i="1"/>
  <c r="T13" i="1"/>
  <c r="T20" i="1"/>
  <c r="T16" i="1"/>
  <c r="T14" i="1"/>
  <c r="I24" i="1"/>
  <c r="T22" i="1"/>
  <c r="V22" i="1" s="1"/>
  <c r="F24" i="1"/>
  <c r="T18" i="1"/>
  <c r="T19" i="1"/>
  <c r="T17" i="1"/>
  <c r="V17" i="1" s="1"/>
  <c r="T12" i="1"/>
  <c r="N24" i="1"/>
  <c r="O24" i="1"/>
  <c r="R24" i="1"/>
  <c r="S24" i="1"/>
  <c r="P24" i="1"/>
  <c r="K24" i="1"/>
  <c r="G10" i="1"/>
  <c r="Q24" i="1"/>
  <c r="M24" i="1"/>
  <c r="H24" i="1"/>
  <c r="T21" i="1"/>
  <c r="E12" i="1"/>
  <c r="G12" i="1" s="1"/>
  <c r="E11" i="1"/>
  <c r="E18" i="1"/>
  <c r="G18" i="1" s="1"/>
  <c r="E19" i="1"/>
  <c r="G19" i="1" s="1"/>
  <c r="V13" i="1" l="1"/>
  <c r="V20" i="1"/>
  <c r="V28" i="3"/>
  <c r="V18" i="1"/>
  <c r="V16" i="1"/>
  <c r="V19" i="1"/>
  <c r="V14" i="1"/>
  <c r="V12" i="1"/>
  <c r="T24" i="1"/>
  <c r="E24" i="1"/>
  <c r="G24" i="1"/>
  <c r="V10" i="1"/>
  <c r="V21" i="1"/>
  <c r="G11" i="1"/>
  <c r="V11" i="1" s="1"/>
  <c r="V24" i="1" l="1"/>
</calcChain>
</file>

<file path=xl/sharedStrings.xml><?xml version="1.0" encoding="utf-8"?>
<sst xmlns="http://schemas.openxmlformats.org/spreadsheetml/2006/main" count="298" uniqueCount="102">
  <si>
    <t>К-во</t>
  </si>
  <si>
    <t>оклад</t>
  </si>
  <si>
    <t>руб.</t>
  </si>
  <si>
    <t>январь</t>
  </si>
  <si>
    <t>февраль</t>
  </si>
  <si>
    <t>март</t>
  </si>
  <si>
    <t>1кварт</t>
  </si>
  <si>
    <t>апрель</t>
  </si>
  <si>
    <t>май</t>
  </si>
  <si>
    <t>июнь</t>
  </si>
  <si>
    <t>2квартал</t>
  </si>
  <si>
    <t>июль</t>
  </si>
  <si>
    <t>август</t>
  </si>
  <si>
    <t>сентябрь</t>
  </si>
  <si>
    <t>3квартал</t>
  </si>
  <si>
    <t>октябрь</t>
  </si>
  <si>
    <t>ноябрь</t>
  </si>
  <si>
    <t>декабрь</t>
  </si>
  <si>
    <t>4квартал</t>
  </si>
  <si>
    <t>отпуск</t>
  </si>
  <si>
    <t>год</t>
  </si>
  <si>
    <t>Председатель</t>
  </si>
  <si>
    <t>Гл.бухгалтер</t>
  </si>
  <si>
    <t>Зам.председателя</t>
  </si>
  <si>
    <t>Паспортист</t>
  </si>
  <si>
    <t>Озеленитель</t>
  </si>
  <si>
    <t>Сантехник</t>
  </si>
  <si>
    <t>Юрист</t>
  </si>
  <si>
    <t>Электрик</t>
  </si>
  <si>
    <t>Дворник</t>
  </si>
  <si>
    <t>Уборщик цоколей</t>
  </si>
  <si>
    <t>Итого:</t>
  </si>
  <si>
    <t>Всего:</t>
  </si>
  <si>
    <t>Уборщик</t>
  </si>
  <si>
    <t>Оклад</t>
  </si>
  <si>
    <t>УТВЕЖДЕНО</t>
  </si>
  <si>
    <t xml:space="preserve">общим собранием </t>
  </si>
  <si>
    <t>членов ТСЖ "Светлана"</t>
  </si>
  <si>
    <t>"______"______________</t>
  </si>
  <si>
    <t>__________________</t>
  </si>
  <si>
    <t>Штатные сотрудники</t>
  </si>
  <si>
    <t>По договорам оказания услуг</t>
  </si>
  <si>
    <t>Предложение по ФОТ и выплате денежного вознаграждения по смете доходов и расходов ТСЖ "Светлана" на 2013 год.</t>
  </si>
  <si>
    <t>Русина А.В.</t>
  </si>
  <si>
    <t>председатель</t>
  </si>
  <si>
    <t>Дата приема</t>
  </si>
  <si>
    <t>Отработанный период</t>
  </si>
  <si>
    <t>Число к/д отпуска</t>
  </si>
  <si>
    <t>Дата отпуска</t>
  </si>
  <si>
    <t>ФИО</t>
  </si>
  <si>
    <t>Должность</t>
  </si>
  <si>
    <t>Баштова И.Г.</t>
  </si>
  <si>
    <t>Зам председателя</t>
  </si>
  <si>
    <t xml:space="preserve">неиспользовано </t>
  </si>
  <si>
    <t>70 к/д</t>
  </si>
  <si>
    <t>Неиспользовано</t>
  </si>
  <si>
    <t>42 к/д</t>
  </si>
  <si>
    <t>Шкляр Т.О.</t>
  </si>
  <si>
    <t>Гл. бухгалтер</t>
  </si>
  <si>
    <t>Чередник И.В.</t>
  </si>
  <si>
    <t>Малыгин В.А.</t>
  </si>
  <si>
    <t>уборщик</t>
  </si>
  <si>
    <t>С/Д Зараб</t>
  </si>
  <si>
    <t>Сумма отпускных</t>
  </si>
  <si>
    <t>ИТОГО:</t>
  </si>
  <si>
    <t>ФОТ</t>
  </si>
  <si>
    <t>Всего</t>
  </si>
  <si>
    <t>Разница :</t>
  </si>
  <si>
    <t xml:space="preserve">По смете: </t>
  </si>
  <si>
    <t>Баштовая И.Г.</t>
  </si>
  <si>
    <t>Дробышев В.А.</t>
  </si>
  <si>
    <t>Лысов Н.А.</t>
  </si>
  <si>
    <t>Долгих И.В.</t>
  </si>
  <si>
    <t>Бочкова Т.М.</t>
  </si>
  <si>
    <t>Дробышев суды</t>
  </si>
  <si>
    <t>Горшихин</t>
  </si>
  <si>
    <t>Подкопай</t>
  </si>
  <si>
    <t>Чунихин</t>
  </si>
  <si>
    <t>Чередник</t>
  </si>
  <si>
    <t>Перелыгин</t>
  </si>
  <si>
    <t>Шерстобоев</t>
  </si>
  <si>
    <t>68003 - отпускные</t>
  </si>
  <si>
    <t>29000- з/п</t>
  </si>
  <si>
    <t>14286-отпускные</t>
  </si>
  <si>
    <t>Долгих</t>
  </si>
  <si>
    <t>Предложение по ФОТ и выплате денежного вознаграждения по смете доходов и расходов ТСЖ "Светлана" на 2014 год.</t>
  </si>
  <si>
    <t>Заместитель</t>
  </si>
  <si>
    <t>Гл.Бухгалтер</t>
  </si>
  <si>
    <t>Уборщик 1,9,2,8</t>
  </si>
  <si>
    <t>Уборщик 3,6</t>
  </si>
  <si>
    <t>Уборщик цоколь</t>
  </si>
  <si>
    <t>Озеленит</t>
  </si>
  <si>
    <t xml:space="preserve"> Паспортист</t>
  </si>
  <si>
    <t>Поливщик</t>
  </si>
  <si>
    <t>Размер денеж. вознагр.</t>
  </si>
  <si>
    <t xml:space="preserve">Приложение к протоколу № </t>
  </si>
  <si>
    <t>Утверждено общим собранием</t>
  </si>
  <si>
    <t>собственников ТСЖ "Светлана"</t>
  </si>
  <si>
    <t>от 23.06.2015 года</t>
  </si>
  <si>
    <t>Размеры денежного вознаграждения работникам ТСЖ "Светлана"  по смете доходов и расходов  на 2015 год.</t>
  </si>
  <si>
    <t>Фот по штатному расписанию</t>
  </si>
  <si>
    <t>ФОТ по гражданско-правовым дог.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</si>
</sst>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2" xfId="0" applyBorder="1"/>
    <xf numFmtId="0" fontId="0" fillId="0" borderId="6" xfId="0" applyBorder="1"/>
    <xf numFmtId="0" fontId="1" fillId="0" borderId="6" xfId="0" applyFont="1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14" fontId="0" fillId="0" borderId="1" xfId="0" applyNumberFormat="1" applyBorder="1"/>
    <xf numFmtId="14" fontId="0" fillId="0" borderId="2" xfId="0" applyNumberFormat="1" applyBorder="1"/>
    <xf numFmtId="14" fontId="1" fillId="0" borderId="1" xfId="0" applyNumberFormat="1" applyFont="1" applyBorder="1"/>
    <xf numFmtId="1" fontId="0" fillId="0" borderId="0" xfId="0" applyNumberFormat="1"/>
    <xf numFmtId="0" fontId="0" fillId="0" borderId="10" xfId="0" applyBorder="1"/>
    <xf numFmtId="14" fontId="0" fillId="0" borderId="11" xfId="0" applyNumberFormat="1" applyBorder="1"/>
    <xf numFmtId="14" fontId="0" fillId="0" borderId="7" xfId="0" applyNumberFormat="1" applyBorder="1"/>
    <xf numFmtId="0" fontId="0" fillId="0" borderId="7" xfId="0" applyBorder="1"/>
    <xf numFmtId="2" fontId="0" fillId="0" borderId="1" xfId="0" applyNumberFormat="1" applyBorder="1"/>
    <xf numFmtId="0" fontId="0" fillId="0" borderId="4" xfId="0" applyFill="1" applyBorder="1"/>
    <xf numFmtId="0" fontId="0" fillId="0" borderId="5" xfId="0" applyFill="1" applyBorder="1"/>
    <xf numFmtId="1" fontId="0" fillId="0" borderId="1" xfId="0" applyNumberFormat="1" applyBorder="1"/>
    <xf numFmtId="0" fontId="0" fillId="0" borderId="0" xfId="0" applyBorder="1"/>
    <xf numFmtId="0" fontId="0" fillId="0" borderId="13" xfId="0" applyBorder="1"/>
    <xf numFmtId="14" fontId="0" fillId="0" borderId="0" xfId="0" applyNumberFormat="1" applyBorder="1"/>
    <xf numFmtId="1" fontId="0" fillId="0" borderId="0" xfId="0" applyNumberFormat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" fontId="0" fillId="0" borderId="19" xfId="0" applyNumberFormat="1" applyBorder="1"/>
    <xf numFmtId="0" fontId="0" fillId="0" borderId="20" xfId="0" applyBorder="1"/>
    <xf numFmtId="14" fontId="0" fillId="0" borderId="6" xfId="0" applyNumberFormat="1" applyBorder="1"/>
    <xf numFmtId="2" fontId="0" fillId="0" borderId="6" xfId="0" applyNumberFormat="1" applyBorder="1"/>
    <xf numFmtId="1" fontId="0" fillId="0" borderId="21" xfId="0" applyNumberFormat="1" applyBorder="1"/>
    <xf numFmtId="0" fontId="1" fillId="0" borderId="3" xfId="0" applyFont="1" applyBorder="1"/>
    <xf numFmtId="14" fontId="1" fillId="0" borderId="4" xfId="0" applyNumberFormat="1" applyFont="1" applyBorder="1"/>
    <xf numFmtId="1" fontId="1" fillId="0" borderId="5" xfId="0" applyNumberFormat="1" applyFont="1" applyBorder="1"/>
    <xf numFmtId="0" fontId="1" fillId="0" borderId="0" xfId="0" applyFont="1" applyBorder="1"/>
    <xf numFmtId="1" fontId="1" fillId="0" borderId="0" xfId="0" applyNumberFormat="1" applyFont="1" applyBorder="1"/>
    <xf numFmtId="0" fontId="1" fillId="0" borderId="0" xfId="0" applyFont="1"/>
    <xf numFmtId="1" fontId="1" fillId="0" borderId="0" xfId="0" applyNumberFormat="1" applyFont="1"/>
    <xf numFmtId="0" fontId="0" fillId="0" borderId="14" xfId="0" applyBorder="1"/>
    <xf numFmtId="0" fontId="0" fillId="0" borderId="14" xfId="0" applyFill="1" applyBorder="1"/>
    <xf numFmtId="0" fontId="0" fillId="0" borderId="6" xfId="0" applyFont="1" applyBorder="1"/>
    <xf numFmtId="0" fontId="0" fillId="0" borderId="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8" xfId="0" applyBorder="1"/>
    <xf numFmtId="0" fontId="0" fillId="0" borderId="29" xfId="0" applyBorder="1"/>
    <xf numFmtId="0" fontId="0" fillId="0" borderId="11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1" fillId="2" borderId="1" xfId="0" applyFont="1" applyFill="1" applyBorder="1"/>
    <xf numFmtId="0" fontId="3" fillId="0" borderId="0" xfId="0" applyFont="1"/>
    <xf numFmtId="0" fontId="1" fillId="0" borderId="10" xfId="0" applyFont="1" applyBorder="1"/>
    <xf numFmtId="0" fontId="1" fillId="0" borderId="14" xfId="0" applyFont="1" applyBorder="1"/>
    <xf numFmtId="0" fontId="1" fillId="0" borderId="28" xfId="0" applyFont="1" applyBorder="1"/>
    <xf numFmtId="0" fontId="1" fillId="0" borderId="13" xfId="0" applyFont="1" applyBorder="1"/>
    <xf numFmtId="0" fontId="0" fillId="0" borderId="34" xfId="0" applyBorder="1" applyAlignment="1">
      <alignment wrapText="1"/>
    </xf>
    <xf numFmtId="0" fontId="0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workbookViewId="0">
      <selection activeCell="C28" sqref="C28"/>
    </sheetView>
  </sheetViews>
  <sheetFormatPr defaultRowHeight="15" x14ac:dyDescent="0.25"/>
  <cols>
    <col min="1" max="1" width="19.85546875" customWidth="1"/>
    <col min="2" max="2" width="5.85546875" customWidth="1"/>
    <col min="3" max="3" width="8.85546875" customWidth="1"/>
    <col min="4" max="5" width="8.42578125" customWidth="1"/>
    <col min="6" max="6" width="8.140625" customWidth="1"/>
    <col min="7" max="7" width="7.85546875" customWidth="1"/>
    <col min="8" max="8" width="7.7109375" customWidth="1"/>
    <col min="9" max="9" width="7.85546875" customWidth="1"/>
    <col min="10" max="10" width="8.140625" customWidth="1"/>
    <col min="11" max="11" width="8.28515625" customWidth="1"/>
    <col min="12" max="12" width="8.140625" customWidth="1"/>
    <col min="13" max="13" width="8.42578125" customWidth="1"/>
    <col min="14" max="14" width="8.28515625" customWidth="1"/>
    <col min="15" max="15" width="7.85546875" customWidth="1"/>
    <col min="16" max="16" width="7.42578125" customWidth="1"/>
    <col min="17" max="17" width="8.140625" customWidth="1"/>
    <col min="18" max="18" width="7.28515625" customWidth="1"/>
    <col min="19" max="19" width="7.42578125" customWidth="1"/>
    <col min="20" max="20" width="8.42578125" customWidth="1"/>
    <col min="21" max="21" width="8.140625" customWidth="1"/>
    <col min="22" max="22" width="10" customWidth="1"/>
  </cols>
  <sheetData>
    <row r="1" spans="1:22" x14ac:dyDescent="0.25">
      <c r="K1" t="s">
        <v>35</v>
      </c>
    </row>
    <row r="2" spans="1:22" x14ac:dyDescent="0.25">
      <c r="K2" t="s">
        <v>36</v>
      </c>
    </row>
    <row r="3" spans="1:22" x14ac:dyDescent="0.25">
      <c r="K3" t="s">
        <v>37</v>
      </c>
    </row>
    <row r="4" spans="1:22" x14ac:dyDescent="0.25">
      <c r="K4" t="s">
        <v>38</v>
      </c>
      <c r="N4" t="s">
        <v>39</v>
      </c>
    </row>
    <row r="5" spans="1:22" ht="15.75" thickBot="1" x14ac:dyDescent="0.3"/>
    <row r="6" spans="1:22" ht="30.75" customHeight="1" thickBot="1" x14ac:dyDescent="0.3">
      <c r="A6" s="81" t="s">
        <v>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3"/>
    </row>
    <row r="7" spans="1:22" x14ac:dyDescent="0.25">
      <c r="A7" s="79"/>
      <c r="B7" s="79" t="s">
        <v>0</v>
      </c>
      <c r="C7" s="4" t="s">
        <v>1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34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  <c r="S7" s="4" t="s">
        <v>17</v>
      </c>
      <c r="T7" s="4" t="s">
        <v>18</v>
      </c>
      <c r="U7" s="4" t="s">
        <v>19</v>
      </c>
      <c r="V7" s="4" t="s">
        <v>20</v>
      </c>
    </row>
    <row r="8" spans="1:22" x14ac:dyDescent="0.25">
      <c r="A8" s="80"/>
      <c r="B8" s="80"/>
      <c r="C8" s="1" t="s">
        <v>2</v>
      </c>
      <c r="D8" s="1" t="s">
        <v>2</v>
      </c>
      <c r="E8" s="1" t="s">
        <v>2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2</v>
      </c>
      <c r="K8" s="1" t="s">
        <v>2</v>
      </c>
      <c r="L8" s="1" t="s">
        <v>2</v>
      </c>
      <c r="M8" s="1" t="s">
        <v>2</v>
      </c>
      <c r="N8" s="1" t="s">
        <v>2</v>
      </c>
      <c r="O8" s="1" t="s">
        <v>2</v>
      </c>
      <c r="P8" s="1" t="s">
        <v>2</v>
      </c>
      <c r="Q8" s="1" t="s">
        <v>2</v>
      </c>
      <c r="R8" s="1" t="s">
        <v>2</v>
      </c>
      <c r="S8" s="1" t="s">
        <v>2</v>
      </c>
      <c r="T8" s="1" t="s">
        <v>2</v>
      </c>
      <c r="U8" s="1" t="s">
        <v>2</v>
      </c>
      <c r="V8" s="1" t="s">
        <v>2</v>
      </c>
    </row>
    <row r="9" spans="1:22" x14ac:dyDescent="0.25">
      <c r="A9" s="84" t="s">
        <v>40</v>
      </c>
      <c r="B9" s="85"/>
      <c r="C9" s="85"/>
      <c r="D9" s="85"/>
      <c r="E9" s="8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21</v>
      </c>
      <c r="B10" s="1">
        <v>1</v>
      </c>
      <c r="C10" s="1">
        <v>26000</v>
      </c>
      <c r="D10" s="1">
        <f>C10*B10</f>
        <v>26000</v>
      </c>
      <c r="E10" s="1">
        <f>D10*B10</f>
        <v>26000</v>
      </c>
      <c r="F10" s="1">
        <f>B10*C10</f>
        <v>26000</v>
      </c>
      <c r="G10" s="2">
        <f t="shared" ref="G10:G22" si="0">SUM(D10:F10)</f>
        <v>78000</v>
      </c>
      <c r="H10" s="1">
        <f>B10*C10</f>
        <v>26000</v>
      </c>
      <c r="I10" s="1">
        <f>B10*C10</f>
        <v>26000</v>
      </c>
      <c r="J10" s="1">
        <f>B10*C10</f>
        <v>26000</v>
      </c>
      <c r="K10" s="2">
        <f t="shared" ref="K10:K22" si="1">SUM(H10:J10)</f>
        <v>78000</v>
      </c>
      <c r="L10" s="3">
        <v>29000</v>
      </c>
      <c r="M10" s="1">
        <f>L10*B10</f>
        <v>29000</v>
      </c>
      <c r="N10" s="1">
        <f>L10*B10</f>
        <v>29000</v>
      </c>
      <c r="O10" s="1">
        <f>L10*B10</f>
        <v>29000</v>
      </c>
      <c r="P10" s="2">
        <f t="shared" ref="P10:P22" si="2">SUM(M10:O10)</f>
        <v>87000</v>
      </c>
      <c r="Q10" s="1">
        <f>L10*B10</f>
        <v>29000</v>
      </c>
      <c r="R10" s="1">
        <f>L10*B10</f>
        <v>29000</v>
      </c>
      <c r="S10" s="1">
        <f>L10*B10</f>
        <v>29000</v>
      </c>
      <c r="T10" s="2">
        <f t="shared" ref="T10:T22" si="3">SUM(Q10:S10)</f>
        <v>87000</v>
      </c>
      <c r="U10" s="1"/>
      <c r="V10" s="2">
        <f>G10+K10+P10+T10+U10</f>
        <v>330000</v>
      </c>
    </row>
    <row r="11" spans="1:22" x14ac:dyDescent="0.25">
      <c r="A11" s="1" t="s">
        <v>23</v>
      </c>
      <c r="B11" s="1">
        <v>1</v>
      </c>
      <c r="C11" s="1">
        <v>13000</v>
      </c>
      <c r="D11" s="1">
        <f t="shared" ref="D11:D22" si="4">C11*B11</f>
        <v>13000</v>
      </c>
      <c r="E11" s="1">
        <f t="shared" ref="E11:E20" si="5">D11*B11</f>
        <v>13000</v>
      </c>
      <c r="F11" s="1">
        <f t="shared" ref="F11:F22" si="6">B11*C11</f>
        <v>13000</v>
      </c>
      <c r="G11" s="2">
        <f t="shared" si="0"/>
        <v>39000</v>
      </c>
      <c r="H11" s="1">
        <f t="shared" ref="H11:H22" si="7">B11*C11</f>
        <v>13000</v>
      </c>
      <c r="I11" s="1">
        <f t="shared" ref="I11:I22" si="8">B11*C11</f>
        <v>13000</v>
      </c>
      <c r="J11" s="1">
        <f t="shared" ref="J11:J22" si="9">B11*C11</f>
        <v>13000</v>
      </c>
      <c r="K11" s="2">
        <f t="shared" si="1"/>
        <v>39000</v>
      </c>
      <c r="L11" s="3">
        <v>16000</v>
      </c>
      <c r="M11" s="1">
        <f t="shared" ref="M11:M22" si="10">L11*B11</f>
        <v>16000</v>
      </c>
      <c r="N11" s="1">
        <f t="shared" ref="N11:N22" si="11">L11*B11</f>
        <v>16000</v>
      </c>
      <c r="O11" s="1">
        <f t="shared" ref="O11:O22" si="12">L11*B11</f>
        <v>16000</v>
      </c>
      <c r="P11" s="2">
        <f t="shared" si="2"/>
        <v>48000</v>
      </c>
      <c r="Q11" s="1">
        <f t="shared" ref="Q11:Q22" si="13">L11*B11</f>
        <v>16000</v>
      </c>
      <c r="R11" s="1">
        <f t="shared" ref="R11:R22" si="14">L11*B11</f>
        <v>16000</v>
      </c>
      <c r="S11" s="1">
        <f t="shared" ref="S11:S22" si="15">L11*B11</f>
        <v>16000</v>
      </c>
      <c r="T11" s="2">
        <f t="shared" si="3"/>
        <v>48000</v>
      </c>
      <c r="U11" s="1"/>
      <c r="V11" s="2">
        <f t="shared" ref="V11:V22" si="16">G11+K11+P11+T11+U11</f>
        <v>174000</v>
      </c>
    </row>
    <row r="12" spans="1:22" x14ac:dyDescent="0.25">
      <c r="A12" s="1" t="s">
        <v>22</v>
      </c>
      <c r="B12" s="1">
        <v>1</v>
      </c>
      <c r="C12" s="1">
        <v>23000</v>
      </c>
      <c r="D12" s="1">
        <f t="shared" si="4"/>
        <v>23000</v>
      </c>
      <c r="E12" s="1">
        <f t="shared" si="5"/>
        <v>23000</v>
      </c>
      <c r="F12" s="1">
        <f t="shared" si="6"/>
        <v>23000</v>
      </c>
      <c r="G12" s="2">
        <f t="shared" si="0"/>
        <v>69000</v>
      </c>
      <c r="H12" s="1">
        <f t="shared" si="7"/>
        <v>23000</v>
      </c>
      <c r="I12" s="1">
        <f t="shared" si="8"/>
        <v>23000</v>
      </c>
      <c r="J12" s="1">
        <f t="shared" si="9"/>
        <v>23000</v>
      </c>
      <c r="K12" s="2">
        <f t="shared" si="1"/>
        <v>69000</v>
      </c>
      <c r="L12" s="3">
        <v>27000</v>
      </c>
      <c r="M12" s="1">
        <f t="shared" si="10"/>
        <v>27000</v>
      </c>
      <c r="N12" s="1">
        <f t="shared" si="11"/>
        <v>27000</v>
      </c>
      <c r="O12" s="1">
        <f t="shared" si="12"/>
        <v>27000</v>
      </c>
      <c r="P12" s="2">
        <f t="shared" si="2"/>
        <v>81000</v>
      </c>
      <c r="Q12" s="1">
        <f t="shared" si="13"/>
        <v>27000</v>
      </c>
      <c r="R12" s="1">
        <f t="shared" si="14"/>
        <v>27000</v>
      </c>
      <c r="S12" s="1">
        <f t="shared" si="15"/>
        <v>27000</v>
      </c>
      <c r="T12" s="2">
        <f t="shared" si="3"/>
        <v>81000</v>
      </c>
      <c r="U12" s="1"/>
      <c r="V12" s="2">
        <f t="shared" si="16"/>
        <v>300000</v>
      </c>
    </row>
    <row r="13" spans="1:22" x14ac:dyDescent="0.25">
      <c r="A13" s="1" t="s">
        <v>26</v>
      </c>
      <c r="B13" s="1">
        <v>1</v>
      </c>
      <c r="C13" s="1">
        <v>15000</v>
      </c>
      <c r="D13" s="1">
        <f t="shared" si="4"/>
        <v>15000</v>
      </c>
      <c r="E13" s="1">
        <f t="shared" si="5"/>
        <v>15000</v>
      </c>
      <c r="F13" s="1">
        <f t="shared" si="6"/>
        <v>15000</v>
      </c>
      <c r="G13" s="2">
        <f t="shared" si="0"/>
        <v>45000</v>
      </c>
      <c r="H13" s="1">
        <f t="shared" si="7"/>
        <v>15000</v>
      </c>
      <c r="I13" s="1">
        <f t="shared" si="8"/>
        <v>15000</v>
      </c>
      <c r="J13" s="1">
        <f t="shared" si="9"/>
        <v>15000</v>
      </c>
      <c r="K13" s="2">
        <f t="shared" si="1"/>
        <v>45000</v>
      </c>
      <c r="L13" s="3">
        <v>17000</v>
      </c>
      <c r="M13" s="1">
        <f t="shared" si="10"/>
        <v>17000</v>
      </c>
      <c r="N13" s="1">
        <f t="shared" si="11"/>
        <v>17000</v>
      </c>
      <c r="O13" s="1">
        <f t="shared" si="12"/>
        <v>17000</v>
      </c>
      <c r="P13" s="2">
        <f t="shared" si="2"/>
        <v>51000</v>
      </c>
      <c r="Q13" s="1">
        <f t="shared" si="13"/>
        <v>17000</v>
      </c>
      <c r="R13" s="1">
        <f t="shared" si="14"/>
        <v>17000</v>
      </c>
      <c r="S13" s="1">
        <f t="shared" si="15"/>
        <v>17000</v>
      </c>
      <c r="T13" s="2">
        <f t="shared" si="3"/>
        <v>51000</v>
      </c>
      <c r="U13" s="1"/>
      <c r="V13" s="2">
        <f t="shared" si="16"/>
        <v>192000</v>
      </c>
    </row>
    <row r="14" spans="1:22" x14ac:dyDescent="0.25">
      <c r="A14" s="1" t="s">
        <v>33</v>
      </c>
      <c r="B14" s="1">
        <v>6</v>
      </c>
      <c r="C14" s="1">
        <v>3500</v>
      </c>
      <c r="D14" s="1">
        <f t="shared" si="4"/>
        <v>21000</v>
      </c>
      <c r="E14" s="1">
        <f>B14*C14</f>
        <v>21000</v>
      </c>
      <c r="F14" s="1">
        <f t="shared" si="6"/>
        <v>21000</v>
      </c>
      <c r="G14" s="2">
        <f t="shared" si="0"/>
        <v>63000</v>
      </c>
      <c r="H14" s="1">
        <f t="shared" si="7"/>
        <v>21000</v>
      </c>
      <c r="I14" s="1">
        <f t="shared" si="8"/>
        <v>21000</v>
      </c>
      <c r="J14" s="1">
        <f t="shared" si="9"/>
        <v>21000</v>
      </c>
      <c r="K14" s="2">
        <f t="shared" si="1"/>
        <v>63000</v>
      </c>
      <c r="L14" s="3">
        <v>4000</v>
      </c>
      <c r="M14" s="1">
        <f t="shared" si="10"/>
        <v>24000</v>
      </c>
      <c r="N14" s="1">
        <f t="shared" si="11"/>
        <v>24000</v>
      </c>
      <c r="O14" s="1">
        <f t="shared" si="12"/>
        <v>24000</v>
      </c>
      <c r="P14" s="2">
        <f t="shared" si="2"/>
        <v>72000</v>
      </c>
      <c r="Q14" s="1">
        <f t="shared" si="13"/>
        <v>24000</v>
      </c>
      <c r="R14" s="1">
        <f t="shared" si="14"/>
        <v>24000</v>
      </c>
      <c r="S14" s="1">
        <f t="shared" si="15"/>
        <v>24000</v>
      </c>
      <c r="T14" s="2">
        <f t="shared" si="3"/>
        <v>72000</v>
      </c>
      <c r="U14" s="1"/>
      <c r="V14" s="2">
        <f t="shared" si="16"/>
        <v>270000</v>
      </c>
    </row>
    <row r="15" spans="1:22" x14ac:dyDescent="0.25">
      <c r="A15" s="84" t="s">
        <v>41</v>
      </c>
      <c r="B15" s="85"/>
      <c r="C15" s="85"/>
      <c r="D15" s="85"/>
      <c r="E15" s="86"/>
      <c r="F15" s="1"/>
      <c r="G15" s="2"/>
      <c r="H15" s="1"/>
      <c r="I15" s="1"/>
      <c r="J15" s="1"/>
      <c r="K15" s="2"/>
      <c r="L15" s="3"/>
      <c r="M15" s="1"/>
      <c r="N15" s="1"/>
      <c r="O15" s="1"/>
      <c r="P15" s="2"/>
      <c r="Q15" s="1"/>
      <c r="R15" s="1"/>
      <c r="S15" s="1"/>
      <c r="T15" s="2"/>
      <c r="U15" s="1"/>
      <c r="V15" s="2"/>
    </row>
    <row r="16" spans="1:22" x14ac:dyDescent="0.25">
      <c r="A16" s="1" t="s">
        <v>27</v>
      </c>
      <c r="B16" s="1">
        <v>1</v>
      </c>
      <c r="C16" s="1">
        <v>9000</v>
      </c>
      <c r="D16" s="1">
        <f t="shared" si="4"/>
        <v>9000</v>
      </c>
      <c r="E16" s="1">
        <f t="shared" si="5"/>
        <v>9000</v>
      </c>
      <c r="F16" s="1">
        <f t="shared" si="6"/>
        <v>9000</v>
      </c>
      <c r="G16" s="2">
        <f t="shared" si="0"/>
        <v>27000</v>
      </c>
      <c r="H16" s="1">
        <f t="shared" si="7"/>
        <v>9000</v>
      </c>
      <c r="I16" s="1">
        <f t="shared" si="8"/>
        <v>9000</v>
      </c>
      <c r="J16" s="1">
        <f t="shared" si="9"/>
        <v>9000</v>
      </c>
      <c r="K16" s="2">
        <f t="shared" si="1"/>
        <v>27000</v>
      </c>
      <c r="L16" s="3">
        <v>10000</v>
      </c>
      <c r="M16" s="1">
        <f t="shared" si="10"/>
        <v>10000</v>
      </c>
      <c r="N16" s="1">
        <f t="shared" si="11"/>
        <v>10000</v>
      </c>
      <c r="O16" s="1">
        <f t="shared" si="12"/>
        <v>10000</v>
      </c>
      <c r="P16" s="2">
        <f t="shared" si="2"/>
        <v>30000</v>
      </c>
      <c r="Q16" s="1">
        <f t="shared" si="13"/>
        <v>10000</v>
      </c>
      <c r="R16" s="1">
        <f t="shared" si="14"/>
        <v>10000</v>
      </c>
      <c r="S16" s="1">
        <f t="shared" si="15"/>
        <v>10000</v>
      </c>
      <c r="T16" s="2">
        <f t="shared" si="3"/>
        <v>30000</v>
      </c>
      <c r="U16" s="1"/>
      <c r="V16" s="2">
        <f t="shared" si="16"/>
        <v>114000</v>
      </c>
    </row>
    <row r="17" spans="1:22" x14ac:dyDescent="0.25">
      <c r="A17" s="1" t="s">
        <v>24</v>
      </c>
      <c r="B17" s="1">
        <v>1</v>
      </c>
      <c r="C17" s="1">
        <v>4000</v>
      </c>
      <c r="D17" s="1">
        <f>C17*B17</f>
        <v>4000</v>
      </c>
      <c r="E17" s="1">
        <f>D17*B17</f>
        <v>4000</v>
      </c>
      <c r="F17" s="1">
        <f>B17*C17</f>
        <v>4000</v>
      </c>
      <c r="G17" s="2">
        <f>SUM(D17:F17)</f>
        <v>12000</v>
      </c>
      <c r="H17" s="1">
        <f>B17*C17</f>
        <v>4000</v>
      </c>
      <c r="I17" s="1">
        <f>B17*C17</f>
        <v>4000</v>
      </c>
      <c r="J17" s="1">
        <f>B17*C17</f>
        <v>4000</v>
      </c>
      <c r="K17" s="2">
        <f>SUM(H17:J17)</f>
        <v>12000</v>
      </c>
      <c r="L17" s="3">
        <v>4500</v>
      </c>
      <c r="M17" s="1">
        <f>L17*B17</f>
        <v>4500</v>
      </c>
      <c r="N17" s="1">
        <f>L17*B17</f>
        <v>4500</v>
      </c>
      <c r="O17" s="1">
        <f>L17*B17</f>
        <v>4500</v>
      </c>
      <c r="P17" s="2">
        <f>SUM(M17:O17)</f>
        <v>13500</v>
      </c>
      <c r="Q17" s="1">
        <f>L17*B17</f>
        <v>4500</v>
      </c>
      <c r="R17" s="1">
        <f>L17*B17</f>
        <v>4500</v>
      </c>
      <c r="S17" s="1">
        <f>L17*B17</f>
        <v>4500</v>
      </c>
      <c r="T17" s="2">
        <f>SUM(Q17:S17)</f>
        <v>13500</v>
      </c>
      <c r="U17" s="1"/>
      <c r="V17" s="2">
        <f>G17+K17+P17+T17+U17</f>
        <v>51000</v>
      </c>
    </row>
    <row r="18" spans="1:22" x14ac:dyDescent="0.25">
      <c r="A18" s="1" t="s">
        <v>25</v>
      </c>
      <c r="B18" s="1">
        <v>1</v>
      </c>
      <c r="C18" s="1">
        <v>16000</v>
      </c>
      <c r="D18" s="1">
        <f>C18*B18</f>
        <v>16000</v>
      </c>
      <c r="E18" s="1">
        <f>D18*B18</f>
        <v>16000</v>
      </c>
      <c r="F18" s="1">
        <f>B18*C18</f>
        <v>16000</v>
      </c>
      <c r="G18" s="2">
        <f>SUM(D18:F18)</f>
        <v>48000</v>
      </c>
      <c r="H18" s="1">
        <f>B18*C18</f>
        <v>16000</v>
      </c>
      <c r="I18" s="1">
        <f>B18*C18</f>
        <v>16000</v>
      </c>
      <c r="J18" s="1">
        <f>B18*C18</f>
        <v>16000</v>
      </c>
      <c r="K18" s="2">
        <f>SUM(H18:J18)</f>
        <v>48000</v>
      </c>
      <c r="L18" s="3">
        <v>18000</v>
      </c>
      <c r="M18" s="1">
        <f>L18*B18</f>
        <v>18000</v>
      </c>
      <c r="N18" s="1">
        <f>L18*B18</f>
        <v>18000</v>
      </c>
      <c r="O18" s="1">
        <f>L18*B18</f>
        <v>18000</v>
      </c>
      <c r="P18" s="2">
        <f>SUM(M18:O18)</f>
        <v>54000</v>
      </c>
      <c r="Q18" s="1">
        <f>L18*B18</f>
        <v>18000</v>
      </c>
      <c r="R18" s="1">
        <f>L18*B18</f>
        <v>18000</v>
      </c>
      <c r="S18" s="1">
        <f>L18*B18</f>
        <v>18000</v>
      </c>
      <c r="T18" s="2">
        <f>SUM(Q18:S18)</f>
        <v>54000</v>
      </c>
      <c r="U18" s="1"/>
      <c r="V18" s="2">
        <f>G18+K18+P18+T18+U18</f>
        <v>204000</v>
      </c>
    </row>
    <row r="19" spans="1:22" x14ac:dyDescent="0.25">
      <c r="A19" s="1" t="s">
        <v>28</v>
      </c>
      <c r="B19" s="1">
        <v>1</v>
      </c>
      <c r="C19" s="1">
        <v>11000</v>
      </c>
      <c r="D19" s="1">
        <f t="shared" si="4"/>
        <v>11000</v>
      </c>
      <c r="E19" s="1">
        <f t="shared" si="5"/>
        <v>11000</v>
      </c>
      <c r="F19" s="1">
        <f t="shared" si="6"/>
        <v>11000</v>
      </c>
      <c r="G19" s="2">
        <f t="shared" si="0"/>
        <v>33000</v>
      </c>
      <c r="H19" s="1">
        <f t="shared" si="7"/>
        <v>11000</v>
      </c>
      <c r="I19" s="1">
        <f t="shared" si="8"/>
        <v>11000</v>
      </c>
      <c r="J19" s="1">
        <f t="shared" si="9"/>
        <v>11000</v>
      </c>
      <c r="K19" s="2">
        <f t="shared" si="1"/>
        <v>33000</v>
      </c>
      <c r="L19" s="3">
        <v>11000</v>
      </c>
      <c r="M19" s="1">
        <f t="shared" si="10"/>
        <v>11000</v>
      </c>
      <c r="N19" s="1">
        <f t="shared" si="11"/>
        <v>11000</v>
      </c>
      <c r="O19" s="1">
        <f t="shared" si="12"/>
        <v>11000</v>
      </c>
      <c r="P19" s="2">
        <f t="shared" si="2"/>
        <v>33000</v>
      </c>
      <c r="Q19" s="1">
        <f t="shared" si="13"/>
        <v>11000</v>
      </c>
      <c r="R19" s="1">
        <f t="shared" si="14"/>
        <v>11000</v>
      </c>
      <c r="S19" s="1">
        <f t="shared" si="15"/>
        <v>11000</v>
      </c>
      <c r="T19" s="2">
        <f t="shared" si="3"/>
        <v>33000</v>
      </c>
      <c r="U19" s="1"/>
      <c r="V19" s="2">
        <f t="shared" si="16"/>
        <v>132000</v>
      </c>
    </row>
    <row r="20" spans="1:22" x14ac:dyDescent="0.25">
      <c r="A20" s="1" t="s">
        <v>29</v>
      </c>
      <c r="B20" s="1">
        <v>1</v>
      </c>
      <c r="C20" s="1">
        <v>13646</v>
      </c>
      <c r="D20" s="1">
        <f t="shared" si="4"/>
        <v>13646</v>
      </c>
      <c r="E20" s="1">
        <f t="shared" si="5"/>
        <v>13646</v>
      </c>
      <c r="F20" s="1">
        <f t="shared" si="6"/>
        <v>13646</v>
      </c>
      <c r="G20" s="2">
        <f t="shared" si="0"/>
        <v>40938</v>
      </c>
      <c r="H20" s="1">
        <f t="shared" si="7"/>
        <v>13646</v>
      </c>
      <c r="I20" s="1">
        <f t="shared" si="8"/>
        <v>13646</v>
      </c>
      <c r="J20" s="1">
        <f t="shared" si="9"/>
        <v>13646</v>
      </c>
      <c r="K20" s="2">
        <f t="shared" si="1"/>
        <v>40938</v>
      </c>
      <c r="L20" s="3">
        <v>15000</v>
      </c>
      <c r="M20" s="1">
        <f t="shared" si="10"/>
        <v>15000</v>
      </c>
      <c r="N20" s="1">
        <f t="shared" si="11"/>
        <v>15000</v>
      </c>
      <c r="O20" s="1">
        <f t="shared" si="12"/>
        <v>15000</v>
      </c>
      <c r="P20" s="2">
        <f t="shared" si="2"/>
        <v>45000</v>
      </c>
      <c r="Q20" s="1">
        <f t="shared" si="13"/>
        <v>15000</v>
      </c>
      <c r="R20" s="1">
        <f t="shared" si="14"/>
        <v>15000</v>
      </c>
      <c r="S20" s="1">
        <f t="shared" si="15"/>
        <v>15000</v>
      </c>
      <c r="T20" s="2">
        <f t="shared" si="3"/>
        <v>45000</v>
      </c>
      <c r="U20" s="1"/>
      <c r="V20" s="2">
        <f t="shared" si="16"/>
        <v>171876</v>
      </c>
    </row>
    <row r="21" spans="1:22" x14ac:dyDescent="0.25">
      <c r="A21" s="1" t="s">
        <v>33</v>
      </c>
      <c r="B21" s="1">
        <v>4</v>
      </c>
      <c r="C21" s="1">
        <v>3500</v>
      </c>
      <c r="D21" s="1">
        <f t="shared" si="4"/>
        <v>14000</v>
      </c>
      <c r="E21" s="1">
        <f>B21*C21</f>
        <v>14000</v>
      </c>
      <c r="F21" s="1">
        <f t="shared" si="6"/>
        <v>14000</v>
      </c>
      <c r="G21" s="2">
        <f t="shared" si="0"/>
        <v>42000</v>
      </c>
      <c r="H21" s="1">
        <f t="shared" si="7"/>
        <v>14000</v>
      </c>
      <c r="I21" s="1">
        <f t="shared" si="8"/>
        <v>14000</v>
      </c>
      <c r="J21" s="1">
        <f t="shared" si="9"/>
        <v>14000</v>
      </c>
      <c r="K21" s="2">
        <f t="shared" si="1"/>
        <v>42000</v>
      </c>
      <c r="L21" s="3">
        <v>4000</v>
      </c>
      <c r="M21" s="1">
        <f t="shared" si="10"/>
        <v>16000</v>
      </c>
      <c r="N21" s="1">
        <f t="shared" si="11"/>
        <v>16000</v>
      </c>
      <c r="O21" s="1">
        <f t="shared" si="12"/>
        <v>16000</v>
      </c>
      <c r="P21" s="2">
        <f t="shared" si="2"/>
        <v>48000</v>
      </c>
      <c r="Q21" s="1">
        <f t="shared" si="13"/>
        <v>16000</v>
      </c>
      <c r="R21" s="1">
        <f t="shared" si="14"/>
        <v>16000</v>
      </c>
      <c r="S21" s="1">
        <f t="shared" si="15"/>
        <v>16000</v>
      </c>
      <c r="T21" s="2">
        <f t="shared" si="3"/>
        <v>48000</v>
      </c>
      <c r="U21" s="1"/>
      <c r="V21" s="2">
        <f>G21+K21+P21+T21</f>
        <v>180000</v>
      </c>
    </row>
    <row r="22" spans="1:22" x14ac:dyDescent="0.25">
      <c r="A22" s="1" t="s">
        <v>30</v>
      </c>
      <c r="B22" s="1">
        <v>4</v>
      </c>
      <c r="C22" s="1">
        <v>1700</v>
      </c>
      <c r="D22" s="1">
        <f t="shared" si="4"/>
        <v>6800</v>
      </c>
      <c r="E22" s="1">
        <f>B22*C22</f>
        <v>6800</v>
      </c>
      <c r="F22" s="1">
        <f t="shared" si="6"/>
        <v>6800</v>
      </c>
      <c r="G22" s="2">
        <f t="shared" si="0"/>
        <v>20400</v>
      </c>
      <c r="H22" s="1">
        <f t="shared" si="7"/>
        <v>6800</v>
      </c>
      <c r="I22" s="1">
        <f t="shared" si="8"/>
        <v>6800</v>
      </c>
      <c r="J22" s="1">
        <f t="shared" si="9"/>
        <v>6800</v>
      </c>
      <c r="K22" s="2">
        <f t="shared" si="1"/>
        <v>20400</v>
      </c>
      <c r="L22" s="3">
        <v>2500</v>
      </c>
      <c r="M22" s="1">
        <f t="shared" si="10"/>
        <v>10000</v>
      </c>
      <c r="N22" s="1">
        <f t="shared" si="11"/>
        <v>10000</v>
      </c>
      <c r="O22" s="1">
        <f t="shared" si="12"/>
        <v>10000</v>
      </c>
      <c r="P22" s="2">
        <f t="shared" si="2"/>
        <v>30000</v>
      </c>
      <c r="Q22" s="1">
        <f t="shared" si="13"/>
        <v>10000</v>
      </c>
      <c r="R22" s="1">
        <f t="shared" si="14"/>
        <v>10000</v>
      </c>
      <c r="S22" s="1">
        <f t="shared" si="15"/>
        <v>10000</v>
      </c>
      <c r="T22" s="2">
        <f t="shared" si="3"/>
        <v>30000</v>
      </c>
      <c r="U22" s="1"/>
      <c r="V22" s="2">
        <f t="shared" si="16"/>
        <v>100800</v>
      </c>
    </row>
    <row r="23" spans="1:22" ht="15.75" thickBot="1" x14ac:dyDescent="0.3">
      <c r="A23" s="5" t="s">
        <v>31</v>
      </c>
      <c r="B23" s="5"/>
      <c r="C23" s="5"/>
      <c r="D23" s="5"/>
      <c r="E23" s="5"/>
      <c r="F23" s="5"/>
      <c r="G23" s="6"/>
      <c r="H23" s="5"/>
      <c r="I23" s="5"/>
      <c r="J23" s="5"/>
      <c r="K23" s="6"/>
      <c r="L23" s="6"/>
      <c r="M23" s="5"/>
      <c r="N23" s="5"/>
      <c r="O23" s="5"/>
      <c r="P23" s="6"/>
      <c r="Q23" s="5"/>
      <c r="R23" s="5"/>
      <c r="S23" s="5"/>
      <c r="T23" s="6"/>
      <c r="U23" s="5"/>
      <c r="V23" s="6"/>
    </row>
    <row r="24" spans="1:22" ht="15.75" thickBot="1" x14ac:dyDescent="0.3">
      <c r="A24" s="7" t="s">
        <v>32</v>
      </c>
      <c r="B24" s="8"/>
      <c r="C24" s="9">
        <f t="shared" ref="C24:U24" si="17">SUM(C10:C23)</f>
        <v>139346</v>
      </c>
      <c r="D24" s="9">
        <f t="shared" si="17"/>
        <v>172446</v>
      </c>
      <c r="E24" s="9">
        <f t="shared" si="17"/>
        <v>172446</v>
      </c>
      <c r="F24" s="9">
        <f t="shared" si="17"/>
        <v>172446</v>
      </c>
      <c r="G24" s="9">
        <f t="shared" si="17"/>
        <v>517338</v>
      </c>
      <c r="H24" s="9">
        <f t="shared" si="17"/>
        <v>172446</v>
      </c>
      <c r="I24" s="9">
        <f t="shared" si="17"/>
        <v>172446</v>
      </c>
      <c r="J24" s="9">
        <f t="shared" si="17"/>
        <v>172446</v>
      </c>
      <c r="K24" s="9">
        <f t="shared" si="17"/>
        <v>517338</v>
      </c>
      <c r="L24" s="9">
        <f t="shared" si="17"/>
        <v>158000</v>
      </c>
      <c r="M24" s="9">
        <f t="shared" si="17"/>
        <v>197500</v>
      </c>
      <c r="N24" s="9">
        <f t="shared" si="17"/>
        <v>197500</v>
      </c>
      <c r="O24" s="9">
        <f t="shared" si="17"/>
        <v>197500</v>
      </c>
      <c r="P24" s="9">
        <f t="shared" si="17"/>
        <v>592500</v>
      </c>
      <c r="Q24" s="9">
        <f t="shared" si="17"/>
        <v>197500</v>
      </c>
      <c r="R24" s="9">
        <f t="shared" si="17"/>
        <v>197500</v>
      </c>
      <c r="S24" s="9">
        <f t="shared" si="17"/>
        <v>197500</v>
      </c>
      <c r="T24" s="9">
        <f t="shared" si="17"/>
        <v>592500</v>
      </c>
      <c r="U24" s="9">
        <f t="shared" si="17"/>
        <v>0</v>
      </c>
      <c r="V24" s="10">
        <f>SUM(V10:V23)</f>
        <v>2219676</v>
      </c>
    </row>
  </sheetData>
  <mergeCells count="5">
    <mergeCell ref="A7:A8"/>
    <mergeCell ref="B7:B8"/>
    <mergeCell ref="A6:V6"/>
    <mergeCell ref="A15:E15"/>
    <mergeCell ref="A9:E9"/>
  </mergeCells>
  <pageMargins left="0.11811023622047245" right="0.11811023622047245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sqref="A1:K30"/>
    </sheetView>
  </sheetViews>
  <sheetFormatPr defaultRowHeight="15" x14ac:dyDescent="0.25"/>
  <cols>
    <col min="1" max="1" width="16.85546875" customWidth="1"/>
    <col min="2" max="2" width="18.7109375" customWidth="1"/>
    <col min="3" max="3" width="12.5703125" customWidth="1"/>
    <col min="4" max="4" width="13.85546875" customWidth="1"/>
    <col min="5" max="5" width="12.140625" customWidth="1"/>
    <col min="6" max="6" width="19.140625" customWidth="1"/>
    <col min="7" max="7" width="11.85546875" customWidth="1"/>
    <col min="8" max="8" width="10.140625" bestFit="1" customWidth="1"/>
    <col min="9" max="9" width="9.85546875" customWidth="1"/>
    <col min="10" max="10" width="17.5703125" customWidth="1"/>
    <col min="11" max="11" width="14" customWidth="1"/>
  </cols>
  <sheetData>
    <row r="1" spans="1:11" ht="15.75" thickBot="1" x14ac:dyDescent="0.3"/>
    <row r="2" spans="1:11" ht="15.75" thickBot="1" x14ac:dyDescent="0.3">
      <c r="A2" s="7" t="s">
        <v>49</v>
      </c>
      <c r="B2" s="8" t="s">
        <v>50</v>
      </c>
      <c r="C2" s="8" t="s">
        <v>45</v>
      </c>
      <c r="D2" s="87" t="s">
        <v>46</v>
      </c>
      <c r="E2" s="87"/>
      <c r="F2" s="8" t="s">
        <v>47</v>
      </c>
      <c r="G2" s="8" t="s">
        <v>48</v>
      </c>
      <c r="H2" s="15"/>
      <c r="I2" s="20" t="s">
        <v>62</v>
      </c>
      <c r="J2" s="21" t="s">
        <v>63</v>
      </c>
    </row>
    <row r="3" spans="1:11" x14ac:dyDescent="0.25">
      <c r="A3" s="4" t="s">
        <v>43</v>
      </c>
      <c r="B3" s="4" t="s">
        <v>44</v>
      </c>
      <c r="C3" s="12">
        <v>38991</v>
      </c>
      <c r="D3" s="12">
        <v>38991</v>
      </c>
      <c r="E3" s="12">
        <v>39355</v>
      </c>
      <c r="F3" s="4">
        <v>14</v>
      </c>
      <c r="G3" s="12">
        <v>39359</v>
      </c>
      <c r="H3" s="16">
        <v>39374</v>
      </c>
      <c r="I3" s="4"/>
      <c r="J3" s="4"/>
    </row>
    <row r="4" spans="1:11" x14ac:dyDescent="0.25">
      <c r="A4" s="1"/>
      <c r="B4" s="1"/>
      <c r="C4" s="1"/>
      <c r="D4" s="11">
        <v>39356</v>
      </c>
      <c r="E4" s="11">
        <v>39721</v>
      </c>
      <c r="F4" s="1">
        <v>28</v>
      </c>
      <c r="G4" s="11">
        <v>40118</v>
      </c>
      <c r="H4" s="17">
        <v>40146</v>
      </c>
      <c r="I4" s="1"/>
      <c r="J4" s="1"/>
    </row>
    <row r="5" spans="1:11" x14ac:dyDescent="0.25">
      <c r="A5" s="1"/>
      <c r="B5" s="1"/>
      <c r="C5" s="1"/>
      <c r="D5" s="11">
        <v>39722</v>
      </c>
      <c r="E5" s="11">
        <v>40086</v>
      </c>
      <c r="F5" s="1">
        <v>27</v>
      </c>
      <c r="G5" s="11">
        <v>40210</v>
      </c>
      <c r="H5" s="17">
        <v>40237</v>
      </c>
      <c r="I5" s="1"/>
      <c r="J5" s="1"/>
    </row>
    <row r="6" spans="1:11" x14ac:dyDescent="0.25">
      <c r="A6" s="1"/>
      <c r="B6" s="1"/>
      <c r="C6" s="1"/>
      <c r="D6" s="11">
        <v>40087</v>
      </c>
      <c r="E6" s="11">
        <v>40451</v>
      </c>
      <c r="F6" s="1">
        <v>28</v>
      </c>
      <c r="G6" s="11">
        <v>40620</v>
      </c>
      <c r="H6" s="17">
        <v>40647</v>
      </c>
      <c r="I6" s="1"/>
      <c r="J6" s="1"/>
    </row>
    <row r="7" spans="1:11" x14ac:dyDescent="0.25">
      <c r="A7" s="1"/>
      <c r="B7" s="1"/>
      <c r="C7" s="1"/>
      <c r="D7" s="11">
        <v>40452</v>
      </c>
      <c r="E7" s="11">
        <v>40816</v>
      </c>
      <c r="F7" s="1">
        <v>14</v>
      </c>
      <c r="G7" s="11">
        <v>41260</v>
      </c>
      <c r="H7" s="17">
        <v>41273</v>
      </c>
      <c r="I7" s="1"/>
      <c r="J7" s="1"/>
    </row>
    <row r="8" spans="1:11" x14ac:dyDescent="0.25">
      <c r="A8" s="1"/>
      <c r="B8" s="1"/>
      <c r="C8" s="1"/>
      <c r="D8" s="11">
        <v>40817</v>
      </c>
      <c r="E8" s="11">
        <v>41182</v>
      </c>
      <c r="F8" s="1"/>
      <c r="G8" s="1"/>
      <c r="H8" s="18"/>
      <c r="I8" s="1"/>
      <c r="J8" s="1"/>
    </row>
    <row r="9" spans="1:11" x14ac:dyDescent="0.25">
      <c r="A9" s="1"/>
      <c r="B9" s="1"/>
      <c r="C9" s="1"/>
      <c r="D9" s="11">
        <v>41183</v>
      </c>
      <c r="E9" s="11">
        <v>41547</v>
      </c>
      <c r="F9" s="2" t="s">
        <v>53</v>
      </c>
      <c r="G9" s="2" t="s">
        <v>54</v>
      </c>
      <c r="H9" s="18"/>
      <c r="I9" s="19">
        <f>29000/29.4</f>
        <v>986.39455782312928</v>
      </c>
      <c r="J9" s="19">
        <f>I9*70</f>
        <v>69047.619047619053</v>
      </c>
      <c r="K9" s="14"/>
    </row>
    <row r="12" spans="1:11" ht="15.75" thickBot="1" x14ac:dyDescent="0.3"/>
    <row r="13" spans="1:11" ht="15.75" thickBot="1" x14ac:dyDescent="0.3">
      <c r="A13" s="44" t="s">
        <v>49</v>
      </c>
      <c r="B13" s="44" t="s">
        <v>50</v>
      </c>
      <c r="C13" s="44" t="s">
        <v>45</v>
      </c>
      <c r="D13" s="88" t="s">
        <v>46</v>
      </c>
      <c r="E13" s="89"/>
      <c r="F13" s="44" t="s">
        <v>47</v>
      </c>
      <c r="G13" s="24" t="s">
        <v>48</v>
      </c>
      <c r="H13" s="44"/>
      <c r="I13" s="45" t="s">
        <v>62</v>
      </c>
      <c r="J13" s="27" t="s">
        <v>63</v>
      </c>
      <c r="K13" s="23"/>
    </row>
    <row r="14" spans="1:11" x14ac:dyDescent="0.25">
      <c r="A14" s="28" t="s">
        <v>51</v>
      </c>
      <c r="B14" s="4" t="s">
        <v>52</v>
      </c>
      <c r="C14" s="12">
        <v>40909</v>
      </c>
      <c r="D14" s="12">
        <v>40909</v>
      </c>
      <c r="E14" s="12">
        <v>41274</v>
      </c>
      <c r="F14" s="4">
        <v>14</v>
      </c>
      <c r="G14" s="12">
        <v>41283</v>
      </c>
      <c r="H14" s="12">
        <v>41296</v>
      </c>
      <c r="I14" s="4"/>
      <c r="J14" s="29"/>
      <c r="K14" s="23"/>
    </row>
    <row r="15" spans="1:11" x14ac:dyDescent="0.25">
      <c r="A15" s="30"/>
      <c r="B15" s="1"/>
      <c r="C15" s="1"/>
      <c r="D15" s="11">
        <v>40909</v>
      </c>
      <c r="E15" s="11">
        <v>41639</v>
      </c>
      <c r="F15" s="1"/>
      <c r="G15" s="11"/>
      <c r="H15" s="11"/>
      <c r="I15" s="1"/>
      <c r="J15" s="31"/>
      <c r="K15" s="23"/>
    </row>
    <row r="16" spans="1:11" x14ac:dyDescent="0.25">
      <c r="A16" s="30"/>
      <c r="B16" s="1"/>
      <c r="C16" s="1"/>
      <c r="D16" s="11"/>
      <c r="E16" s="11"/>
      <c r="F16" s="2" t="s">
        <v>55</v>
      </c>
      <c r="G16" s="13" t="s">
        <v>56</v>
      </c>
      <c r="H16" s="11"/>
      <c r="I16" s="22">
        <f>16000/29.4</f>
        <v>544.21768707483</v>
      </c>
      <c r="J16" s="32">
        <f>I16*42</f>
        <v>22857.142857142859</v>
      </c>
      <c r="K16" s="23"/>
    </row>
    <row r="17" spans="1:11" x14ac:dyDescent="0.25">
      <c r="A17" s="30" t="s">
        <v>57</v>
      </c>
      <c r="B17" s="1" t="s">
        <v>58</v>
      </c>
      <c r="C17" s="11">
        <v>40725</v>
      </c>
      <c r="D17" s="12">
        <v>40725</v>
      </c>
      <c r="E17" s="12">
        <v>41090</v>
      </c>
      <c r="F17" s="1">
        <v>14</v>
      </c>
      <c r="G17" s="11">
        <v>41225</v>
      </c>
      <c r="H17" s="11">
        <v>41238</v>
      </c>
      <c r="I17" s="1"/>
      <c r="J17" s="31"/>
      <c r="K17" s="23"/>
    </row>
    <row r="18" spans="1:11" x14ac:dyDescent="0.25">
      <c r="A18" s="30"/>
      <c r="B18" s="1"/>
      <c r="C18" s="1"/>
      <c r="D18" s="11">
        <v>41091</v>
      </c>
      <c r="E18" s="11">
        <v>41455</v>
      </c>
      <c r="F18" s="1"/>
      <c r="G18" s="11"/>
      <c r="H18" s="11"/>
      <c r="I18" s="1"/>
      <c r="J18" s="31"/>
      <c r="K18" s="23"/>
    </row>
    <row r="19" spans="1:11" x14ac:dyDescent="0.25">
      <c r="A19" s="30"/>
      <c r="B19" s="1"/>
      <c r="C19" s="1"/>
      <c r="D19" s="11"/>
      <c r="E19" s="11"/>
      <c r="F19" s="2" t="s">
        <v>55</v>
      </c>
      <c r="G19" s="13" t="s">
        <v>56</v>
      </c>
      <c r="H19" s="1"/>
      <c r="I19" s="22">
        <f>27000/29.4</f>
        <v>918.36734693877554</v>
      </c>
      <c r="J19" s="32">
        <f>I19*42</f>
        <v>38571.428571428572</v>
      </c>
      <c r="K19" s="23"/>
    </row>
    <row r="20" spans="1:11" x14ac:dyDescent="0.25">
      <c r="A20" s="30" t="s">
        <v>59</v>
      </c>
      <c r="B20" s="1" t="s">
        <v>26</v>
      </c>
      <c r="C20" s="11">
        <v>41091</v>
      </c>
      <c r="D20" s="11">
        <v>41091</v>
      </c>
      <c r="E20" s="11">
        <v>41455</v>
      </c>
      <c r="F20" s="1">
        <v>28</v>
      </c>
      <c r="G20" s="11">
        <v>41456</v>
      </c>
      <c r="H20" s="11">
        <v>41483</v>
      </c>
      <c r="I20" s="19">
        <f>17000/29.4</f>
        <v>578.23129251700686</v>
      </c>
      <c r="J20" s="32">
        <f>I20*F20</f>
        <v>16190.476190476193</v>
      </c>
      <c r="K20" s="23"/>
    </row>
    <row r="21" spans="1:11" x14ac:dyDescent="0.25">
      <c r="A21" s="30"/>
      <c r="B21" s="1"/>
      <c r="C21" s="1"/>
      <c r="D21" s="11"/>
      <c r="E21" s="11"/>
      <c r="F21" s="1"/>
      <c r="G21" s="1"/>
      <c r="H21" s="1"/>
      <c r="I21" s="1"/>
      <c r="J21" s="31"/>
      <c r="K21" s="23"/>
    </row>
    <row r="22" spans="1:11" ht="15.75" thickBot="1" x14ac:dyDescent="0.3">
      <c r="A22" s="33" t="s">
        <v>60</v>
      </c>
      <c r="B22" s="5" t="s">
        <v>61</v>
      </c>
      <c r="C22" s="34">
        <v>41091</v>
      </c>
      <c r="D22" s="34">
        <v>41091</v>
      </c>
      <c r="E22" s="34">
        <v>41455</v>
      </c>
      <c r="F22" s="5">
        <v>28</v>
      </c>
      <c r="G22" s="34">
        <v>41483</v>
      </c>
      <c r="H22" s="34">
        <v>41500</v>
      </c>
      <c r="I22" s="35">
        <f>24000/29.4</f>
        <v>816.32653061224494</v>
      </c>
      <c r="J22" s="36">
        <f>I22*F22</f>
        <v>22857.142857142859</v>
      </c>
      <c r="K22" s="23"/>
    </row>
    <row r="23" spans="1:11" ht="15.75" thickBot="1" x14ac:dyDescent="0.3">
      <c r="A23" s="37" t="s">
        <v>64</v>
      </c>
      <c r="B23" s="9"/>
      <c r="C23" s="9"/>
      <c r="D23" s="38"/>
      <c r="E23" s="38"/>
      <c r="F23" s="9"/>
      <c r="G23" s="9"/>
      <c r="H23" s="9"/>
      <c r="I23" s="9"/>
      <c r="J23" s="39">
        <f>J9+J16+J19+J20+J22</f>
        <v>169523.80952380953</v>
      </c>
      <c r="K23" s="26" t="s">
        <v>2</v>
      </c>
    </row>
    <row r="24" spans="1:11" x14ac:dyDescent="0.25">
      <c r="A24" s="23"/>
      <c r="B24" s="23"/>
      <c r="C24" s="23"/>
      <c r="D24" s="25"/>
      <c r="E24" s="25"/>
      <c r="F24" s="23"/>
      <c r="G24" s="23"/>
      <c r="H24" s="23"/>
      <c r="I24" s="40" t="s">
        <v>64</v>
      </c>
      <c r="J24" s="41">
        <v>169524</v>
      </c>
      <c r="K24" s="26" t="s">
        <v>2</v>
      </c>
    </row>
    <row r="25" spans="1:11" x14ac:dyDescent="0.25">
      <c r="A25" s="23"/>
      <c r="B25" s="23"/>
      <c r="C25" s="23"/>
      <c r="D25" s="25"/>
      <c r="E25" s="25"/>
      <c r="F25" s="23"/>
      <c r="G25" s="23"/>
      <c r="H25" s="23"/>
      <c r="I25" s="40"/>
      <c r="J25" s="41"/>
      <c r="K25" s="26"/>
    </row>
    <row r="26" spans="1:11" x14ac:dyDescent="0.25">
      <c r="I26" s="42" t="s">
        <v>65</v>
      </c>
      <c r="J26" s="43">
        <v>1266000</v>
      </c>
      <c r="K26" s="26" t="s">
        <v>2</v>
      </c>
    </row>
    <row r="27" spans="1:11" x14ac:dyDescent="0.25">
      <c r="I27" s="42" t="s">
        <v>66</v>
      </c>
      <c r="J27" s="42">
        <v>1435524</v>
      </c>
      <c r="K27" s="26" t="s">
        <v>2</v>
      </c>
    </row>
    <row r="28" spans="1:11" x14ac:dyDescent="0.25">
      <c r="I28" s="42"/>
      <c r="J28" s="42"/>
    </row>
    <row r="29" spans="1:11" x14ac:dyDescent="0.25">
      <c r="I29" s="42" t="s">
        <v>68</v>
      </c>
      <c r="J29" s="43">
        <v>1447500</v>
      </c>
      <c r="K29" s="26" t="s">
        <v>2</v>
      </c>
    </row>
    <row r="30" spans="1:11" x14ac:dyDescent="0.25">
      <c r="I30" s="42" t="s">
        <v>67</v>
      </c>
      <c r="J30" s="43">
        <v>11976</v>
      </c>
      <c r="K30" s="26" t="s">
        <v>2</v>
      </c>
    </row>
    <row r="35" spans="10:10" x14ac:dyDescent="0.25">
      <c r="J35" s="14"/>
    </row>
  </sheetData>
  <mergeCells count="2">
    <mergeCell ref="D2:E2"/>
    <mergeCell ref="D13:E13"/>
  </mergeCells>
  <pageMargins left="0.31496062992125984" right="0.11811023622047245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V28"/>
    </sheetView>
  </sheetViews>
  <sheetFormatPr defaultRowHeight="15" x14ac:dyDescent="0.25"/>
  <cols>
    <col min="1" max="1" width="18.7109375" customWidth="1"/>
  </cols>
  <sheetData>
    <row r="1" spans="1:22" ht="19.5" thickBot="1" x14ac:dyDescent="0.3">
      <c r="A1" s="81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</row>
    <row r="2" spans="1:22" x14ac:dyDescent="0.25">
      <c r="A2" s="79"/>
      <c r="B2" s="79" t="s">
        <v>0</v>
      </c>
      <c r="C2" s="4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34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</row>
    <row r="3" spans="1:22" x14ac:dyDescent="0.25">
      <c r="A3" s="80"/>
      <c r="B3" s="80"/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  <c r="N3" s="1" t="s">
        <v>2</v>
      </c>
      <c r="O3" s="1" t="s">
        <v>2</v>
      </c>
      <c r="P3" s="1" t="s">
        <v>2</v>
      </c>
      <c r="Q3" s="1" t="s">
        <v>2</v>
      </c>
      <c r="R3" s="1" t="s">
        <v>2</v>
      </c>
      <c r="S3" s="1" t="s">
        <v>2</v>
      </c>
      <c r="T3" s="1" t="s">
        <v>2</v>
      </c>
      <c r="U3" s="1" t="s">
        <v>2</v>
      </c>
      <c r="V3" s="1" t="s">
        <v>2</v>
      </c>
    </row>
    <row r="4" spans="1:22" x14ac:dyDescent="0.25">
      <c r="A4" s="84" t="s">
        <v>40</v>
      </c>
      <c r="B4" s="85"/>
      <c r="C4" s="85"/>
      <c r="D4" s="85"/>
      <c r="E4" s="8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43</v>
      </c>
      <c r="B5" s="1">
        <v>1</v>
      </c>
      <c r="C5" s="2">
        <v>26000</v>
      </c>
      <c r="D5" s="1">
        <f>C5*B5</f>
        <v>26000</v>
      </c>
      <c r="E5" s="1">
        <f>D5*B5</f>
        <v>26000</v>
      </c>
      <c r="F5" s="1">
        <f>B5*C5</f>
        <v>26000</v>
      </c>
      <c r="G5" s="2">
        <f t="shared" ref="G5:G17" si="0">SUM(D5:F5)</f>
        <v>78000</v>
      </c>
      <c r="H5" s="1">
        <f>B5*C5</f>
        <v>26000</v>
      </c>
      <c r="I5" s="1">
        <f>B5*C5</f>
        <v>26000</v>
      </c>
      <c r="J5" s="1">
        <f>B5*C5</f>
        <v>26000</v>
      </c>
      <c r="K5" s="2">
        <f t="shared" ref="K5:K17" si="1">SUM(H5:J5)</f>
        <v>78000</v>
      </c>
      <c r="L5" s="3">
        <v>29000</v>
      </c>
      <c r="M5" s="1">
        <v>97003</v>
      </c>
      <c r="N5" s="1">
        <v>790</v>
      </c>
      <c r="O5" s="1"/>
      <c r="P5" s="2">
        <f t="shared" ref="P5:P17" si="2">SUM(M5:O5)</f>
        <v>97793</v>
      </c>
      <c r="Q5" s="1"/>
      <c r="R5" s="1"/>
      <c r="S5" s="1"/>
      <c r="T5" s="2">
        <f t="shared" ref="T5:T17" si="3">SUM(Q5:S5)</f>
        <v>0</v>
      </c>
      <c r="U5" s="1"/>
      <c r="V5" s="2">
        <f>G5+K5+P5+T5+U5</f>
        <v>253793</v>
      </c>
    </row>
    <row r="6" spans="1:22" x14ac:dyDescent="0.25">
      <c r="A6" s="1" t="s">
        <v>69</v>
      </c>
      <c r="B6" s="1">
        <v>1</v>
      </c>
      <c r="C6" s="2">
        <v>13000</v>
      </c>
      <c r="D6" s="1">
        <f>5714+5353</f>
        <v>11067</v>
      </c>
      <c r="E6" s="1">
        <v>13000</v>
      </c>
      <c r="F6" s="1">
        <f t="shared" ref="F6:F17" si="4">B6*C6</f>
        <v>13000</v>
      </c>
      <c r="G6" s="2">
        <f t="shared" si="0"/>
        <v>37067</v>
      </c>
      <c r="H6" s="1">
        <f t="shared" ref="H6:H17" si="5">B6*C6</f>
        <v>13000</v>
      </c>
      <c r="I6" s="1">
        <f t="shared" ref="I6:I17" si="6">B6*C6</f>
        <v>13000</v>
      </c>
      <c r="J6" s="1">
        <f t="shared" ref="J6:J17" si="7">B6*C6</f>
        <v>13000</v>
      </c>
      <c r="K6" s="2">
        <f t="shared" si="1"/>
        <v>39000</v>
      </c>
      <c r="L6" s="3">
        <v>16000</v>
      </c>
      <c r="M6" s="1">
        <f t="shared" ref="M6:M17" si="8">L6*B6</f>
        <v>16000</v>
      </c>
      <c r="N6" s="1">
        <v>29000</v>
      </c>
      <c r="O6" s="1">
        <v>29000</v>
      </c>
      <c r="P6" s="2">
        <f t="shared" si="2"/>
        <v>74000</v>
      </c>
      <c r="Q6" s="1">
        <v>29000</v>
      </c>
      <c r="R6" s="1">
        <v>29000</v>
      </c>
      <c r="S6" s="1">
        <v>29000</v>
      </c>
      <c r="T6" s="2">
        <f t="shared" si="3"/>
        <v>87000</v>
      </c>
      <c r="U6" s="1"/>
      <c r="V6" s="2">
        <f t="shared" ref="V6:V17" si="9">G6+K6+P6+T6+U6</f>
        <v>237067</v>
      </c>
    </row>
    <row r="7" spans="1:22" x14ac:dyDescent="0.25">
      <c r="A7" s="1" t="s">
        <v>57</v>
      </c>
      <c r="B7" s="1">
        <v>1</v>
      </c>
      <c r="C7" s="2">
        <v>23000</v>
      </c>
      <c r="D7" s="1">
        <f t="shared" ref="D7:D17" si="10">C7*B7</f>
        <v>23000</v>
      </c>
      <c r="E7" s="1">
        <f t="shared" ref="E7:E15" si="11">D7*B7</f>
        <v>23000</v>
      </c>
      <c r="F7" s="1">
        <f t="shared" si="4"/>
        <v>23000</v>
      </c>
      <c r="G7" s="2">
        <f t="shared" si="0"/>
        <v>69000</v>
      </c>
      <c r="H7" s="1">
        <f t="shared" si="5"/>
        <v>23000</v>
      </c>
      <c r="I7" s="1">
        <f t="shared" si="6"/>
        <v>23000</v>
      </c>
      <c r="J7" s="1">
        <f t="shared" si="7"/>
        <v>23000</v>
      </c>
      <c r="K7" s="2">
        <f t="shared" si="1"/>
        <v>69000</v>
      </c>
      <c r="L7" s="3">
        <v>27000</v>
      </c>
      <c r="M7" s="1">
        <f t="shared" si="8"/>
        <v>27000</v>
      </c>
      <c r="N7" s="1">
        <f t="shared" ref="N7:N17" si="12">L7*B7</f>
        <v>27000</v>
      </c>
      <c r="O7" s="1">
        <v>52714</v>
      </c>
      <c r="P7" s="2">
        <f t="shared" si="2"/>
        <v>106714</v>
      </c>
      <c r="Q7" s="1">
        <f t="shared" ref="Q7:Q17" si="13">L7*B7</f>
        <v>27000</v>
      </c>
      <c r="R7" s="1">
        <f t="shared" ref="R7:R17" si="14">L7*B7</f>
        <v>27000</v>
      </c>
      <c r="S7" s="1">
        <f t="shared" ref="S7:S17" si="15">L7*B7</f>
        <v>27000</v>
      </c>
      <c r="T7" s="2">
        <f t="shared" si="3"/>
        <v>81000</v>
      </c>
      <c r="U7" s="1"/>
      <c r="V7" s="2">
        <f t="shared" si="9"/>
        <v>325714</v>
      </c>
    </row>
    <row r="8" spans="1:22" x14ac:dyDescent="0.25">
      <c r="A8" s="1" t="s">
        <v>59</v>
      </c>
      <c r="B8" s="1">
        <v>1</v>
      </c>
      <c r="C8" s="2">
        <v>15000</v>
      </c>
      <c r="D8" s="1">
        <f t="shared" si="10"/>
        <v>15000</v>
      </c>
      <c r="E8" s="1">
        <f t="shared" si="11"/>
        <v>15000</v>
      </c>
      <c r="F8" s="1">
        <f t="shared" si="4"/>
        <v>15000</v>
      </c>
      <c r="G8" s="2">
        <f t="shared" si="0"/>
        <v>45000</v>
      </c>
      <c r="H8" s="1">
        <f t="shared" si="5"/>
        <v>15000</v>
      </c>
      <c r="I8" s="1">
        <f t="shared" si="6"/>
        <v>15000</v>
      </c>
      <c r="J8" s="1">
        <f t="shared" si="7"/>
        <v>15000</v>
      </c>
      <c r="K8" s="2">
        <f t="shared" si="1"/>
        <v>45000</v>
      </c>
      <c r="L8" s="3">
        <v>17000</v>
      </c>
      <c r="M8" s="1">
        <v>14286</v>
      </c>
      <c r="N8" s="1">
        <f t="shared" si="12"/>
        <v>17000</v>
      </c>
      <c r="O8" s="1">
        <f t="shared" ref="O8:O17" si="16">L8*B8</f>
        <v>17000</v>
      </c>
      <c r="P8" s="2">
        <f t="shared" si="2"/>
        <v>48286</v>
      </c>
      <c r="Q8" s="1">
        <f t="shared" si="13"/>
        <v>17000</v>
      </c>
      <c r="R8" s="1">
        <f t="shared" si="14"/>
        <v>17000</v>
      </c>
      <c r="S8" s="1">
        <f t="shared" si="15"/>
        <v>17000</v>
      </c>
      <c r="T8" s="2">
        <f t="shared" si="3"/>
        <v>51000</v>
      </c>
      <c r="U8" s="1"/>
      <c r="V8" s="2">
        <f t="shared" si="9"/>
        <v>189286</v>
      </c>
    </row>
    <row r="9" spans="1:22" x14ac:dyDescent="0.25">
      <c r="A9" s="1" t="s">
        <v>60</v>
      </c>
      <c r="B9" s="1">
        <v>6</v>
      </c>
      <c r="C9" s="2">
        <v>3500</v>
      </c>
      <c r="D9" s="1">
        <f t="shared" si="10"/>
        <v>21000</v>
      </c>
      <c r="E9" s="1">
        <f>B9*C9</f>
        <v>21000</v>
      </c>
      <c r="F9" s="1">
        <f t="shared" si="4"/>
        <v>21000</v>
      </c>
      <c r="G9" s="2">
        <f t="shared" si="0"/>
        <v>63000</v>
      </c>
      <c r="H9" s="1">
        <f t="shared" si="5"/>
        <v>21000</v>
      </c>
      <c r="I9" s="1">
        <f t="shared" si="6"/>
        <v>21000</v>
      </c>
      <c r="J9" s="1">
        <f t="shared" si="7"/>
        <v>21000</v>
      </c>
      <c r="K9" s="2">
        <f t="shared" si="1"/>
        <v>63000</v>
      </c>
      <c r="L9" s="3">
        <v>4000</v>
      </c>
      <c r="M9" s="1">
        <f>20000+13565</f>
        <v>33565</v>
      </c>
      <c r="N9" s="1">
        <v>24000</v>
      </c>
      <c r="O9" s="1">
        <f t="shared" si="16"/>
        <v>24000</v>
      </c>
      <c r="P9" s="2">
        <f t="shared" si="2"/>
        <v>81565</v>
      </c>
      <c r="Q9" s="1">
        <f t="shared" si="13"/>
        <v>24000</v>
      </c>
      <c r="R9" s="1">
        <f t="shared" si="14"/>
        <v>24000</v>
      </c>
      <c r="S9" s="1">
        <f t="shared" si="15"/>
        <v>24000</v>
      </c>
      <c r="T9" s="2">
        <f t="shared" si="3"/>
        <v>72000</v>
      </c>
      <c r="U9" s="1"/>
      <c r="V9" s="2">
        <f t="shared" si="9"/>
        <v>279565</v>
      </c>
    </row>
    <row r="10" spans="1:22" x14ac:dyDescent="0.25">
      <c r="A10" s="84" t="s">
        <v>41</v>
      </c>
      <c r="B10" s="85"/>
      <c r="C10" s="85"/>
      <c r="D10" s="85"/>
      <c r="E10" s="86"/>
      <c r="F10" s="1"/>
      <c r="G10" s="2"/>
      <c r="H10" s="1"/>
      <c r="I10" s="1"/>
      <c r="J10" s="1"/>
      <c r="K10" s="2"/>
      <c r="L10" s="3"/>
      <c r="M10" s="1"/>
      <c r="N10" s="1"/>
      <c r="O10" s="1"/>
      <c r="P10" s="2"/>
      <c r="Q10" s="1"/>
      <c r="R10" s="1"/>
      <c r="S10" s="1"/>
      <c r="T10" s="2"/>
      <c r="U10" s="1"/>
      <c r="V10" s="2"/>
    </row>
    <row r="11" spans="1:22" x14ac:dyDescent="0.25">
      <c r="A11" s="1" t="s">
        <v>70</v>
      </c>
      <c r="B11" s="1">
        <v>1</v>
      </c>
      <c r="C11" s="2">
        <v>9000</v>
      </c>
      <c r="D11" s="1">
        <f t="shared" si="10"/>
        <v>9000</v>
      </c>
      <c r="E11" s="1">
        <f t="shared" si="11"/>
        <v>9000</v>
      </c>
      <c r="F11" s="1">
        <f t="shared" si="4"/>
        <v>9000</v>
      </c>
      <c r="G11" s="2">
        <f t="shared" si="0"/>
        <v>27000</v>
      </c>
      <c r="H11" s="1">
        <f t="shared" si="5"/>
        <v>9000</v>
      </c>
      <c r="I11" s="1">
        <f t="shared" si="6"/>
        <v>9000</v>
      </c>
      <c r="J11" s="1">
        <f t="shared" si="7"/>
        <v>9000</v>
      </c>
      <c r="K11" s="2">
        <f t="shared" si="1"/>
        <v>27000</v>
      </c>
      <c r="L11" s="3">
        <v>10000</v>
      </c>
      <c r="M11" s="1">
        <f t="shared" si="8"/>
        <v>10000</v>
      </c>
      <c r="N11" s="1">
        <f t="shared" si="12"/>
        <v>10000</v>
      </c>
      <c r="O11" s="1">
        <f t="shared" si="16"/>
        <v>10000</v>
      </c>
      <c r="P11" s="2">
        <f t="shared" si="2"/>
        <v>30000</v>
      </c>
      <c r="Q11" s="1">
        <f t="shared" si="13"/>
        <v>10000</v>
      </c>
      <c r="R11" s="1">
        <f t="shared" si="14"/>
        <v>10000</v>
      </c>
      <c r="S11" s="1">
        <f t="shared" si="15"/>
        <v>10000</v>
      </c>
      <c r="T11" s="2">
        <f t="shared" si="3"/>
        <v>30000</v>
      </c>
      <c r="U11" s="1"/>
      <c r="V11" s="2">
        <f t="shared" si="9"/>
        <v>114000</v>
      </c>
    </row>
    <row r="12" spans="1:22" x14ac:dyDescent="0.25">
      <c r="A12" s="1" t="s">
        <v>69</v>
      </c>
      <c r="B12" s="1">
        <v>1</v>
      </c>
      <c r="C12" s="2">
        <v>4000</v>
      </c>
      <c r="D12" s="1">
        <v>1647</v>
      </c>
      <c r="E12" s="1">
        <v>4000</v>
      </c>
      <c r="F12" s="1">
        <f>B12*C12</f>
        <v>4000</v>
      </c>
      <c r="G12" s="2">
        <f>SUM(D12:F12)</f>
        <v>9647</v>
      </c>
      <c r="H12" s="1">
        <f>B12*C12</f>
        <v>4000</v>
      </c>
      <c r="I12" s="1">
        <f>B12*C12</f>
        <v>4000</v>
      </c>
      <c r="J12" s="1">
        <f>B12*C12</f>
        <v>4000</v>
      </c>
      <c r="K12" s="2">
        <f>SUM(H12:J12)</f>
        <v>12000</v>
      </c>
      <c r="L12" s="3">
        <v>4500</v>
      </c>
      <c r="M12" s="1">
        <f>L12*B12</f>
        <v>4500</v>
      </c>
      <c r="N12" s="1"/>
      <c r="O12" s="1"/>
      <c r="P12" s="2">
        <f>SUM(M12:O12)</f>
        <v>4500</v>
      </c>
      <c r="Q12" s="1"/>
      <c r="R12" s="1"/>
      <c r="S12" s="1"/>
      <c r="T12" s="2">
        <f>SUM(Q12:S12)</f>
        <v>0</v>
      </c>
      <c r="U12" s="1"/>
      <c r="V12" s="2">
        <f>G12+K12+P12+T12+U12</f>
        <v>26147</v>
      </c>
    </row>
    <row r="13" spans="1:22" x14ac:dyDescent="0.25">
      <c r="A13" s="1" t="s">
        <v>60</v>
      </c>
      <c r="B13" s="1">
        <v>1</v>
      </c>
      <c r="C13" s="2">
        <v>16000</v>
      </c>
      <c r="D13" s="1"/>
      <c r="E13" s="1">
        <f>D13*B13</f>
        <v>0</v>
      </c>
      <c r="F13" s="1"/>
      <c r="G13" s="2">
        <f>SUM(D13:F13)</f>
        <v>0</v>
      </c>
      <c r="H13" s="1">
        <f>B13*C13</f>
        <v>16000</v>
      </c>
      <c r="I13" s="1">
        <v>11000</v>
      </c>
      <c r="J13" s="1">
        <v>11000</v>
      </c>
      <c r="K13" s="2">
        <f>SUM(H13:J13)</f>
        <v>38000</v>
      </c>
      <c r="L13" s="3">
        <v>18000</v>
      </c>
      <c r="M13" s="1">
        <v>10174</v>
      </c>
      <c r="N13" s="1">
        <v>9818</v>
      </c>
      <c r="O13" s="1">
        <f>L13*B13</f>
        <v>18000</v>
      </c>
      <c r="P13" s="2">
        <f>SUM(M13:O13)</f>
        <v>37992</v>
      </c>
      <c r="Q13" s="1">
        <f>L13*B13</f>
        <v>18000</v>
      </c>
      <c r="R13" s="1">
        <f>L13*B13</f>
        <v>18000</v>
      </c>
      <c r="S13" s="1">
        <f>L13*B13</f>
        <v>18000</v>
      </c>
      <c r="T13" s="2">
        <f>SUM(Q13:S13)</f>
        <v>54000</v>
      </c>
      <c r="U13" s="1"/>
      <c r="V13" s="2">
        <f>G13+K13+P13+T13+U13</f>
        <v>129992</v>
      </c>
    </row>
    <row r="14" spans="1:22" x14ac:dyDescent="0.25">
      <c r="A14" s="1" t="s">
        <v>71</v>
      </c>
      <c r="B14" s="1">
        <v>1</v>
      </c>
      <c r="C14" s="2">
        <v>11000</v>
      </c>
      <c r="D14" s="1">
        <f t="shared" si="10"/>
        <v>11000</v>
      </c>
      <c r="E14" s="1">
        <f t="shared" si="11"/>
        <v>11000</v>
      </c>
      <c r="F14" s="1">
        <f t="shared" si="4"/>
        <v>11000</v>
      </c>
      <c r="G14" s="2">
        <f t="shared" si="0"/>
        <v>33000</v>
      </c>
      <c r="H14" s="1">
        <f t="shared" si="5"/>
        <v>11000</v>
      </c>
      <c r="I14" s="1">
        <f t="shared" si="6"/>
        <v>11000</v>
      </c>
      <c r="J14" s="1">
        <f t="shared" si="7"/>
        <v>11000</v>
      </c>
      <c r="K14" s="2">
        <f t="shared" si="1"/>
        <v>33000</v>
      </c>
      <c r="L14" s="3">
        <v>11000</v>
      </c>
      <c r="M14" s="1">
        <f t="shared" si="8"/>
        <v>11000</v>
      </c>
      <c r="N14" s="1">
        <f t="shared" si="12"/>
        <v>11000</v>
      </c>
      <c r="O14" s="1">
        <f t="shared" si="16"/>
        <v>11000</v>
      </c>
      <c r="P14" s="2">
        <f t="shared" si="2"/>
        <v>33000</v>
      </c>
      <c r="Q14" s="1">
        <f t="shared" si="13"/>
        <v>11000</v>
      </c>
      <c r="R14" s="1">
        <f t="shared" si="14"/>
        <v>11000</v>
      </c>
      <c r="S14" s="1">
        <f t="shared" si="15"/>
        <v>11000</v>
      </c>
      <c r="T14" s="2">
        <f t="shared" si="3"/>
        <v>33000</v>
      </c>
      <c r="U14" s="1"/>
      <c r="V14" s="2">
        <f t="shared" si="9"/>
        <v>132000</v>
      </c>
    </row>
    <row r="15" spans="1:22" x14ac:dyDescent="0.25">
      <c r="A15" s="1" t="s">
        <v>72</v>
      </c>
      <c r="B15" s="1">
        <v>1</v>
      </c>
      <c r="C15" s="2">
        <v>13646</v>
      </c>
      <c r="D15" s="1">
        <f t="shared" si="10"/>
        <v>13646</v>
      </c>
      <c r="E15" s="1">
        <f t="shared" si="11"/>
        <v>13646</v>
      </c>
      <c r="F15" s="1">
        <f t="shared" si="4"/>
        <v>13646</v>
      </c>
      <c r="G15" s="2">
        <f t="shared" si="0"/>
        <v>40938</v>
      </c>
      <c r="H15" s="1">
        <f t="shared" si="5"/>
        <v>13646</v>
      </c>
      <c r="I15" s="1">
        <f t="shared" si="6"/>
        <v>13646</v>
      </c>
      <c r="J15" s="1">
        <f t="shared" si="7"/>
        <v>13646</v>
      </c>
      <c r="K15" s="2">
        <f t="shared" si="1"/>
        <v>40938</v>
      </c>
      <c r="L15" s="3">
        <v>15000</v>
      </c>
      <c r="M15" s="1">
        <f t="shared" si="8"/>
        <v>15000</v>
      </c>
      <c r="N15" s="1">
        <f t="shared" si="12"/>
        <v>15000</v>
      </c>
      <c r="O15" s="1">
        <f t="shared" si="16"/>
        <v>15000</v>
      </c>
      <c r="P15" s="2">
        <f t="shared" si="2"/>
        <v>45000</v>
      </c>
      <c r="Q15" s="1">
        <f t="shared" si="13"/>
        <v>15000</v>
      </c>
      <c r="R15" s="1">
        <f t="shared" si="14"/>
        <v>15000</v>
      </c>
      <c r="S15" s="1">
        <f t="shared" si="15"/>
        <v>15000</v>
      </c>
      <c r="T15" s="2">
        <f t="shared" si="3"/>
        <v>45000</v>
      </c>
      <c r="U15" s="1"/>
      <c r="V15" s="2">
        <f t="shared" si="9"/>
        <v>171876</v>
      </c>
    </row>
    <row r="16" spans="1:22" x14ac:dyDescent="0.25">
      <c r="A16" s="1" t="s">
        <v>73</v>
      </c>
      <c r="B16" s="1">
        <v>4</v>
      </c>
      <c r="C16" s="2">
        <v>3500</v>
      </c>
      <c r="D16" s="1">
        <f t="shared" si="10"/>
        <v>14000</v>
      </c>
      <c r="E16" s="1">
        <f>B16*C16</f>
        <v>14000</v>
      </c>
      <c r="F16" s="1">
        <f t="shared" si="4"/>
        <v>14000</v>
      </c>
      <c r="G16" s="2">
        <f t="shared" si="0"/>
        <v>42000</v>
      </c>
      <c r="H16" s="1">
        <f t="shared" si="5"/>
        <v>14000</v>
      </c>
      <c r="I16" s="1">
        <f t="shared" si="6"/>
        <v>14000</v>
      </c>
      <c r="J16" s="1">
        <f t="shared" si="7"/>
        <v>14000</v>
      </c>
      <c r="K16" s="2">
        <f t="shared" si="1"/>
        <v>42000</v>
      </c>
      <c r="L16" s="3">
        <v>4000</v>
      </c>
      <c r="M16" s="1">
        <v>26435</v>
      </c>
      <c r="N16" s="1">
        <f t="shared" si="12"/>
        <v>16000</v>
      </c>
      <c r="O16" s="1">
        <f t="shared" si="16"/>
        <v>16000</v>
      </c>
      <c r="P16" s="2">
        <f t="shared" si="2"/>
        <v>58435</v>
      </c>
      <c r="Q16" s="1">
        <f t="shared" si="13"/>
        <v>16000</v>
      </c>
      <c r="R16" s="1">
        <f t="shared" si="14"/>
        <v>16000</v>
      </c>
      <c r="S16" s="1">
        <f t="shared" si="15"/>
        <v>16000</v>
      </c>
      <c r="T16" s="2">
        <f t="shared" si="3"/>
        <v>48000</v>
      </c>
      <c r="U16" s="1"/>
      <c r="V16" s="2">
        <f>G16+K16+P16+T16</f>
        <v>190435</v>
      </c>
    </row>
    <row r="17" spans="1:22" x14ac:dyDescent="0.25">
      <c r="A17" s="1" t="s">
        <v>73</v>
      </c>
      <c r="B17" s="1">
        <v>4</v>
      </c>
      <c r="C17" s="2">
        <v>1700</v>
      </c>
      <c r="D17" s="1">
        <f t="shared" si="10"/>
        <v>6800</v>
      </c>
      <c r="E17" s="1">
        <f>B17*C17</f>
        <v>6800</v>
      </c>
      <c r="F17" s="1">
        <f t="shared" si="4"/>
        <v>6800</v>
      </c>
      <c r="G17" s="2">
        <f t="shared" si="0"/>
        <v>20400</v>
      </c>
      <c r="H17" s="1">
        <f t="shared" si="5"/>
        <v>6800</v>
      </c>
      <c r="I17" s="1">
        <f t="shared" si="6"/>
        <v>6800</v>
      </c>
      <c r="J17" s="1">
        <f t="shared" si="7"/>
        <v>6800</v>
      </c>
      <c r="K17" s="2">
        <f t="shared" si="1"/>
        <v>20400</v>
      </c>
      <c r="L17" s="3">
        <v>2500</v>
      </c>
      <c r="M17" s="1">
        <f t="shared" si="8"/>
        <v>10000</v>
      </c>
      <c r="N17" s="1">
        <f t="shared" si="12"/>
        <v>10000</v>
      </c>
      <c r="O17" s="1">
        <f t="shared" si="16"/>
        <v>10000</v>
      </c>
      <c r="P17" s="2">
        <f t="shared" si="2"/>
        <v>30000</v>
      </c>
      <c r="Q17" s="1">
        <f t="shared" si="13"/>
        <v>10000</v>
      </c>
      <c r="R17" s="1">
        <f t="shared" si="14"/>
        <v>10000</v>
      </c>
      <c r="S17" s="1">
        <f t="shared" si="15"/>
        <v>10000</v>
      </c>
      <c r="T17" s="2">
        <f t="shared" si="3"/>
        <v>30000</v>
      </c>
      <c r="U17" s="1"/>
      <c r="V17" s="2">
        <f t="shared" si="9"/>
        <v>100800</v>
      </c>
    </row>
    <row r="18" spans="1:22" x14ac:dyDescent="0.25">
      <c r="A18" s="5"/>
      <c r="B18" s="5"/>
      <c r="C18" s="5"/>
      <c r="D18" s="5"/>
      <c r="E18" s="5"/>
      <c r="F18" s="5"/>
      <c r="G18" s="6"/>
      <c r="H18" s="5"/>
      <c r="I18" s="5"/>
      <c r="J18" s="5"/>
      <c r="K18" s="6"/>
      <c r="L18" s="46"/>
      <c r="M18" s="5"/>
      <c r="N18" s="5"/>
      <c r="O18" s="5"/>
      <c r="P18" s="6"/>
      <c r="Q18" s="5"/>
      <c r="R18" s="5"/>
      <c r="S18" s="5"/>
      <c r="T18" s="6"/>
      <c r="U18" s="5"/>
      <c r="V18" s="6"/>
    </row>
    <row r="19" spans="1:22" x14ac:dyDescent="0.25">
      <c r="A19" s="5" t="s">
        <v>74</v>
      </c>
      <c r="B19" s="5"/>
      <c r="C19" s="5"/>
      <c r="D19" s="5">
        <f>21839</f>
        <v>21839</v>
      </c>
      <c r="E19" s="5"/>
      <c r="F19" s="5"/>
      <c r="G19" s="6"/>
      <c r="H19" s="5"/>
      <c r="I19" s="5"/>
      <c r="J19" s="5"/>
      <c r="K19" s="6"/>
      <c r="L19" s="46"/>
      <c r="M19" s="5"/>
      <c r="N19" s="5"/>
      <c r="O19" s="5"/>
      <c r="P19" s="6"/>
      <c r="Q19" s="5"/>
      <c r="R19" s="5"/>
      <c r="S19" s="5"/>
      <c r="T19" s="6"/>
      <c r="U19" s="5"/>
      <c r="V19" s="6">
        <f t="shared" ref="V19:V26" si="17">SUM(D19:U19)</f>
        <v>21839</v>
      </c>
    </row>
    <row r="20" spans="1:22" x14ac:dyDescent="0.25">
      <c r="A20" s="5" t="s">
        <v>75</v>
      </c>
      <c r="B20" s="5"/>
      <c r="C20" s="5"/>
      <c r="D20" s="5">
        <v>3448</v>
      </c>
      <c r="E20" s="5"/>
      <c r="F20" s="5"/>
      <c r="G20" s="6"/>
      <c r="H20" s="5"/>
      <c r="I20" s="5"/>
      <c r="J20" s="5"/>
      <c r="K20" s="6"/>
      <c r="L20" s="46"/>
      <c r="M20" s="5"/>
      <c r="N20" s="5"/>
      <c r="O20" s="5"/>
      <c r="P20" s="6"/>
      <c r="Q20" s="5"/>
      <c r="R20" s="5"/>
      <c r="S20" s="5"/>
      <c r="T20" s="6"/>
      <c r="U20" s="5"/>
      <c r="V20" s="6">
        <f t="shared" si="17"/>
        <v>3448</v>
      </c>
    </row>
    <row r="21" spans="1:22" x14ac:dyDescent="0.25">
      <c r="A21" s="5" t="s">
        <v>76</v>
      </c>
      <c r="B21" s="5"/>
      <c r="C21" s="5"/>
      <c r="D21" s="5">
        <v>7647</v>
      </c>
      <c r="E21" s="5"/>
      <c r="F21" s="5"/>
      <c r="G21" s="6"/>
      <c r="H21" s="5"/>
      <c r="I21" s="5"/>
      <c r="J21" s="5"/>
      <c r="K21" s="6"/>
      <c r="L21" s="46"/>
      <c r="M21" s="5"/>
      <c r="N21" s="5"/>
      <c r="O21" s="5"/>
      <c r="P21" s="6"/>
      <c r="Q21" s="5"/>
      <c r="R21" s="5"/>
      <c r="S21" s="5"/>
      <c r="T21" s="6"/>
      <c r="U21" s="5"/>
      <c r="V21" s="6">
        <f t="shared" si="17"/>
        <v>7647</v>
      </c>
    </row>
    <row r="22" spans="1:22" x14ac:dyDescent="0.25">
      <c r="A22" s="5" t="s">
        <v>77</v>
      </c>
      <c r="B22" s="5"/>
      <c r="C22" s="5"/>
      <c r="D22" s="5">
        <v>6897</v>
      </c>
      <c r="E22" s="5"/>
      <c r="F22" s="5"/>
      <c r="G22" s="6"/>
      <c r="H22" s="5"/>
      <c r="I22" s="5">
        <v>19540</v>
      </c>
      <c r="J22" s="5">
        <v>22989</v>
      </c>
      <c r="K22" s="6"/>
      <c r="L22" s="46"/>
      <c r="M22" s="5"/>
      <c r="N22" s="5"/>
      <c r="O22" s="5"/>
      <c r="P22" s="6"/>
      <c r="Q22" s="5"/>
      <c r="R22" s="5"/>
      <c r="S22" s="5"/>
      <c r="T22" s="6"/>
      <c r="U22" s="5"/>
      <c r="V22" s="6">
        <f t="shared" si="17"/>
        <v>49426</v>
      </c>
    </row>
    <row r="23" spans="1:22" x14ac:dyDescent="0.25">
      <c r="A23" s="5" t="s">
        <v>78</v>
      </c>
      <c r="B23" s="5"/>
      <c r="C23" s="5"/>
      <c r="D23" s="5"/>
      <c r="E23" s="5"/>
      <c r="F23" s="5">
        <v>20000</v>
      </c>
      <c r="G23" s="6"/>
      <c r="H23" s="5">
        <v>8736</v>
      </c>
      <c r="I23" s="5"/>
      <c r="J23" s="5">
        <v>11494</v>
      </c>
      <c r="K23" s="6"/>
      <c r="L23" s="46"/>
      <c r="M23" s="5"/>
      <c r="N23" s="5"/>
      <c r="O23" s="5"/>
      <c r="P23" s="6"/>
      <c r="Q23" s="5"/>
      <c r="R23" s="5"/>
      <c r="S23" s="5"/>
      <c r="T23" s="6"/>
      <c r="U23" s="5"/>
      <c r="V23" s="6">
        <f t="shared" si="17"/>
        <v>40230</v>
      </c>
    </row>
    <row r="24" spans="1:22" x14ac:dyDescent="0.25">
      <c r="A24" s="5" t="s">
        <v>79</v>
      </c>
      <c r="B24" s="5"/>
      <c r="C24" s="5"/>
      <c r="D24" s="5"/>
      <c r="E24" s="5"/>
      <c r="F24" s="5"/>
      <c r="G24" s="6"/>
      <c r="H24" s="5"/>
      <c r="I24" s="5"/>
      <c r="J24" s="5">
        <v>8046</v>
      </c>
      <c r="K24" s="6"/>
      <c r="L24" s="46"/>
      <c r="M24" s="5">
        <v>4198</v>
      </c>
      <c r="N24" s="5"/>
      <c r="O24" s="5"/>
      <c r="P24" s="6"/>
      <c r="Q24" s="5"/>
      <c r="R24" s="5"/>
      <c r="S24" s="5"/>
      <c r="T24" s="6"/>
      <c r="U24" s="5"/>
      <c r="V24" s="6">
        <f t="shared" si="17"/>
        <v>12244</v>
      </c>
    </row>
    <row r="25" spans="1:22" x14ac:dyDescent="0.25">
      <c r="A25" s="5" t="s">
        <v>84</v>
      </c>
      <c r="B25" s="5"/>
      <c r="C25" s="5"/>
      <c r="D25" s="5"/>
      <c r="E25" s="5"/>
      <c r="F25" s="5"/>
      <c r="G25" s="6"/>
      <c r="H25" s="5"/>
      <c r="I25" s="5"/>
      <c r="J25" s="5"/>
      <c r="K25" s="6"/>
      <c r="L25" s="46"/>
      <c r="M25" s="5">
        <v>3148</v>
      </c>
      <c r="N25" s="5">
        <v>7000</v>
      </c>
      <c r="O25" s="5"/>
      <c r="P25" s="6"/>
      <c r="Q25" s="5"/>
      <c r="R25" s="5"/>
      <c r="S25" s="5"/>
      <c r="T25" s="6"/>
      <c r="U25" s="5"/>
      <c r="V25" s="6">
        <f t="shared" si="17"/>
        <v>10148</v>
      </c>
    </row>
    <row r="26" spans="1:22" x14ac:dyDescent="0.25">
      <c r="A26" s="5" t="s">
        <v>80</v>
      </c>
      <c r="B26" s="5"/>
      <c r="C26" s="5"/>
      <c r="D26" s="5"/>
      <c r="E26" s="5"/>
      <c r="F26" s="5"/>
      <c r="G26" s="6"/>
      <c r="H26" s="5"/>
      <c r="I26" s="5"/>
      <c r="J26" s="5">
        <v>40239</v>
      </c>
      <c r="K26" s="6"/>
      <c r="L26" s="46"/>
      <c r="M26" s="5">
        <v>34486</v>
      </c>
      <c r="N26" s="5">
        <v>8046</v>
      </c>
      <c r="O26" s="5"/>
      <c r="P26" s="6"/>
      <c r="Q26" s="5"/>
      <c r="R26" s="5"/>
      <c r="S26" s="5"/>
      <c r="T26" s="6"/>
      <c r="U26" s="5"/>
      <c r="V26" s="6">
        <f t="shared" si="17"/>
        <v>82771</v>
      </c>
    </row>
    <row r="27" spans="1:22" ht="15.75" thickBot="1" x14ac:dyDescent="0.3">
      <c r="A27" s="5" t="s">
        <v>31</v>
      </c>
      <c r="B27" s="5"/>
      <c r="C27" s="5"/>
      <c r="D27" s="5"/>
      <c r="E27" s="5"/>
      <c r="F27" s="5"/>
      <c r="G27" s="6"/>
      <c r="H27" s="5"/>
      <c r="I27" s="5"/>
      <c r="J27" s="5"/>
      <c r="K27" s="6"/>
      <c r="L27" s="6"/>
      <c r="M27" s="5"/>
      <c r="N27" s="5"/>
      <c r="O27" s="5"/>
      <c r="P27" s="6"/>
      <c r="Q27" s="5"/>
      <c r="R27" s="5"/>
      <c r="S27" s="5"/>
      <c r="T27" s="6"/>
      <c r="U27" s="5"/>
      <c r="V27" s="6"/>
    </row>
    <row r="28" spans="1:22" ht="15.75" thickBot="1" x14ac:dyDescent="0.3">
      <c r="A28" s="7" t="s">
        <v>32</v>
      </c>
      <c r="B28" s="8"/>
      <c r="C28" s="9">
        <f>SUM(C5:C27)</f>
        <v>139346</v>
      </c>
      <c r="D28" s="9">
        <f>D5+D6+D7+D8+D9+D11+D12+D13+D14+D15+D16+D17+D19+D20+D21+D22</f>
        <v>191991</v>
      </c>
      <c r="E28" s="9">
        <f t="shared" ref="E28:M28" si="18">SUM(E5:E27)</f>
        <v>156446</v>
      </c>
      <c r="F28" s="9">
        <f t="shared" si="18"/>
        <v>176446</v>
      </c>
      <c r="G28" s="9">
        <f t="shared" si="18"/>
        <v>465052</v>
      </c>
      <c r="H28" s="9">
        <f t="shared" si="18"/>
        <v>181182</v>
      </c>
      <c r="I28" s="9">
        <f t="shared" si="18"/>
        <v>186986</v>
      </c>
      <c r="J28" s="9">
        <f t="shared" si="18"/>
        <v>250214</v>
      </c>
      <c r="K28" s="9">
        <f t="shared" si="18"/>
        <v>507338</v>
      </c>
      <c r="L28" s="9">
        <f t="shared" si="18"/>
        <v>158000</v>
      </c>
      <c r="M28" s="9">
        <f t="shared" si="18"/>
        <v>316795</v>
      </c>
      <c r="N28" s="9">
        <f>N5+N6+N7+N8+N9+N11+N12+N13+N14+N15+N16+N17+N25+N26</f>
        <v>184654</v>
      </c>
      <c r="O28" s="9">
        <f t="shared" ref="O28:V28" si="19">SUM(O5:O27)</f>
        <v>202714</v>
      </c>
      <c r="P28" s="9">
        <f t="shared" si="19"/>
        <v>647285</v>
      </c>
      <c r="Q28" s="9">
        <f t="shared" si="19"/>
        <v>177000</v>
      </c>
      <c r="R28" s="9">
        <f t="shared" si="19"/>
        <v>177000</v>
      </c>
      <c r="S28" s="9">
        <f t="shared" si="19"/>
        <v>177000</v>
      </c>
      <c r="T28" s="9">
        <f t="shared" si="19"/>
        <v>531000</v>
      </c>
      <c r="U28" s="9">
        <f t="shared" si="19"/>
        <v>0</v>
      </c>
      <c r="V28" s="10">
        <f t="shared" si="19"/>
        <v>2378428</v>
      </c>
    </row>
    <row r="31" spans="1:22" x14ac:dyDescent="0.25">
      <c r="L31" t="s">
        <v>81</v>
      </c>
    </row>
    <row r="32" spans="1:22" x14ac:dyDescent="0.25">
      <c r="L32" t="s">
        <v>82</v>
      </c>
    </row>
    <row r="35" spans="12:12" x14ac:dyDescent="0.25">
      <c r="L35" t="s">
        <v>83</v>
      </c>
    </row>
  </sheetData>
  <mergeCells count="5">
    <mergeCell ref="A1:V1"/>
    <mergeCell ref="A2:A3"/>
    <mergeCell ref="B2:B3"/>
    <mergeCell ref="A4:E4"/>
    <mergeCell ref="A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77" zoomScaleNormal="77" workbookViewId="0">
      <selection activeCell="J39" sqref="J39"/>
    </sheetView>
  </sheetViews>
  <sheetFormatPr defaultRowHeight="15" x14ac:dyDescent="0.25"/>
  <cols>
    <col min="1" max="1" width="22.7109375" customWidth="1"/>
  </cols>
  <sheetData>
    <row r="1" spans="1:21" ht="15.75" thickBot="1" x14ac:dyDescent="0.3">
      <c r="A1" t="s">
        <v>85</v>
      </c>
    </row>
    <row r="2" spans="1:21" x14ac:dyDescent="0.25">
      <c r="A2" s="61"/>
      <c r="B2" s="62" t="s">
        <v>0</v>
      </c>
      <c r="C2" s="62" t="s">
        <v>1</v>
      </c>
      <c r="D2" s="62" t="s">
        <v>3</v>
      </c>
      <c r="E2" s="62" t="s">
        <v>4</v>
      </c>
      <c r="F2" s="63" t="s">
        <v>5</v>
      </c>
      <c r="G2" s="48" t="s">
        <v>6</v>
      </c>
      <c r="H2" s="64" t="s">
        <v>7</v>
      </c>
      <c r="I2" s="62" t="s">
        <v>8</v>
      </c>
      <c r="J2" s="63" t="s">
        <v>9</v>
      </c>
      <c r="K2" s="48" t="s">
        <v>10</v>
      </c>
      <c r="L2" s="62" t="s">
        <v>11</v>
      </c>
      <c r="M2" s="62" t="s">
        <v>12</v>
      </c>
      <c r="N2" s="63" t="s">
        <v>13</v>
      </c>
      <c r="O2" s="48" t="s">
        <v>14</v>
      </c>
      <c r="P2" s="64" t="s">
        <v>15</v>
      </c>
      <c r="Q2" s="62" t="s">
        <v>16</v>
      </c>
      <c r="R2" s="63" t="s">
        <v>17</v>
      </c>
      <c r="S2" s="48" t="s">
        <v>18</v>
      </c>
      <c r="T2" s="65" t="s">
        <v>19</v>
      </c>
      <c r="U2" s="48" t="s">
        <v>20</v>
      </c>
    </row>
    <row r="3" spans="1:21" ht="15.75" thickBot="1" x14ac:dyDescent="0.3">
      <c r="A3" s="66"/>
      <c r="B3" s="67"/>
      <c r="C3" s="67" t="s">
        <v>2</v>
      </c>
      <c r="D3" s="67" t="s">
        <v>2</v>
      </c>
      <c r="E3" s="67" t="s">
        <v>2</v>
      </c>
      <c r="F3" s="68" t="s">
        <v>2</v>
      </c>
      <c r="G3" s="50" t="s">
        <v>2</v>
      </c>
      <c r="H3" s="69" t="s">
        <v>2</v>
      </c>
      <c r="I3" s="67" t="s">
        <v>2</v>
      </c>
      <c r="J3" s="68" t="s">
        <v>2</v>
      </c>
      <c r="K3" s="50" t="s">
        <v>2</v>
      </c>
      <c r="L3" s="67" t="s">
        <v>2</v>
      </c>
      <c r="M3" s="67" t="s">
        <v>2</v>
      </c>
      <c r="N3" s="68" t="s">
        <v>2</v>
      </c>
      <c r="O3" s="50" t="s">
        <v>2</v>
      </c>
      <c r="P3" s="69" t="s">
        <v>2</v>
      </c>
      <c r="Q3" s="67" t="s">
        <v>2</v>
      </c>
      <c r="R3" s="68" t="s">
        <v>2</v>
      </c>
      <c r="S3" s="50" t="s">
        <v>2</v>
      </c>
      <c r="T3" s="70" t="s">
        <v>2</v>
      </c>
      <c r="U3" s="50" t="s">
        <v>2</v>
      </c>
    </row>
    <row r="4" spans="1:21" x14ac:dyDescent="0.25">
      <c r="A4" s="4" t="s">
        <v>40</v>
      </c>
      <c r="B4" s="4"/>
      <c r="C4" s="4"/>
      <c r="D4" s="4"/>
      <c r="E4" s="4"/>
      <c r="F4" s="57"/>
      <c r="G4" s="58"/>
      <c r="H4" s="59"/>
      <c r="I4" s="4"/>
      <c r="J4" s="57"/>
      <c r="K4" s="58"/>
      <c r="L4" s="4"/>
      <c r="M4" s="4"/>
      <c r="N4" s="57"/>
      <c r="O4" s="58"/>
      <c r="P4" s="59"/>
      <c r="Q4" s="4"/>
      <c r="R4" s="57"/>
      <c r="S4" s="58"/>
      <c r="T4" s="60"/>
      <c r="U4" s="58"/>
    </row>
    <row r="5" spans="1:21" x14ac:dyDescent="0.25">
      <c r="A5" s="1" t="s">
        <v>21</v>
      </c>
      <c r="B5" s="1">
        <v>1</v>
      </c>
      <c r="C5" s="71">
        <v>29000</v>
      </c>
      <c r="D5" s="1">
        <v>29000</v>
      </c>
      <c r="E5" s="1">
        <v>29000</v>
      </c>
      <c r="F5" s="18">
        <v>29000</v>
      </c>
      <c r="G5" s="49">
        <f>F5+E5+D5</f>
        <v>87000</v>
      </c>
      <c r="H5" s="47">
        <v>29000</v>
      </c>
      <c r="I5" s="1">
        <v>29000</v>
      </c>
      <c r="J5" s="18">
        <v>29000</v>
      </c>
      <c r="K5" s="49">
        <f>J5+I5+H5</f>
        <v>87000</v>
      </c>
      <c r="L5" s="1">
        <v>29000</v>
      </c>
      <c r="M5" s="1">
        <v>29000</v>
      </c>
      <c r="N5" s="18">
        <v>29000</v>
      </c>
      <c r="O5" s="49">
        <f>N5+M5+L5</f>
        <v>87000</v>
      </c>
      <c r="P5" s="47">
        <v>29000</v>
      </c>
      <c r="Q5" s="1">
        <v>29000</v>
      </c>
      <c r="R5" s="18">
        <v>29000</v>
      </c>
      <c r="S5" s="49">
        <f>R5+Q5+P5</f>
        <v>87000</v>
      </c>
      <c r="T5" s="55">
        <v>29000</v>
      </c>
      <c r="U5" s="49">
        <f>G5+K5+O5+S5+T5</f>
        <v>377000</v>
      </c>
    </row>
    <row r="6" spans="1:21" x14ac:dyDescent="0.25">
      <c r="A6" s="1" t="s">
        <v>86</v>
      </c>
      <c r="B6" s="1">
        <v>1</v>
      </c>
      <c r="C6" s="71">
        <v>16000</v>
      </c>
      <c r="D6" s="1">
        <v>16000</v>
      </c>
      <c r="E6" s="1">
        <v>16000</v>
      </c>
      <c r="F6" s="18">
        <v>16000</v>
      </c>
      <c r="G6" s="49">
        <f>D6+E6+F6</f>
        <v>48000</v>
      </c>
      <c r="H6" s="47">
        <v>16000</v>
      </c>
      <c r="I6" s="1">
        <v>16000</v>
      </c>
      <c r="J6" s="18">
        <v>16000</v>
      </c>
      <c r="K6" s="49">
        <f>H6+I6+J6</f>
        <v>48000</v>
      </c>
      <c r="L6" s="1">
        <v>20500</v>
      </c>
      <c r="M6" s="1">
        <v>20500</v>
      </c>
      <c r="N6" s="18">
        <v>20500</v>
      </c>
      <c r="O6" s="49">
        <f>L6+M6+N6</f>
        <v>61500</v>
      </c>
      <c r="P6" s="47">
        <v>20500</v>
      </c>
      <c r="Q6" s="1">
        <v>20500</v>
      </c>
      <c r="R6" s="18">
        <v>20500</v>
      </c>
      <c r="S6" s="49">
        <f>R6+Q6+P6</f>
        <v>61500</v>
      </c>
      <c r="T6" s="55">
        <f>18250</f>
        <v>18250</v>
      </c>
      <c r="U6" s="49">
        <f>G6+K6+O6+S6+T6</f>
        <v>237250</v>
      </c>
    </row>
    <row r="7" spans="1:21" x14ac:dyDescent="0.25">
      <c r="A7" s="1" t="s">
        <v>87</v>
      </c>
      <c r="B7" s="1">
        <v>1</v>
      </c>
      <c r="C7" s="71">
        <v>27000</v>
      </c>
      <c r="D7" s="1">
        <v>27000</v>
      </c>
      <c r="E7" s="1">
        <v>27000</v>
      </c>
      <c r="F7" s="18">
        <v>27000</v>
      </c>
      <c r="G7" s="49">
        <f>D7+E7+F7</f>
        <v>81000</v>
      </c>
      <c r="H7" s="47">
        <v>27000</v>
      </c>
      <c r="I7" s="1">
        <v>27000</v>
      </c>
      <c r="J7" s="18">
        <v>27000</v>
      </c>
      <c r="K7" s="49">
        <v>81000</v>
      </c>
      <c r="L7" s="1">
        <v>27000</v>
      </c>
      <c r="M7" s="1">
        <v>27000</v>
      </c>
      <c r="N7" s="18">
        <v>27000</v>
      </c>
      <c r="O7" s="49">
        <v>81000</v>
      </c>
      <c r="P7" s="47">
        <v>27000</v>
      </c>
      <c r="Q7" s="1">
        <v>27000</v>
      </c>
      <c r="R7" s="18">
        <v>27000</v>
      </c>
      <c r="S7" s="49">
        <v>81000</v>
      </c>
      <c r="T7" s="55">
        <v>27000</v>
      </c>
      <c r="U7" s="49">
        <f>G7+K7+O7+S7+T7</f>
        <v>351000</v>
      </c>
    </row>
    <row r="8" spans="1:21" x14ac:dyDescent="0.25">
      <c r="A8" s="1" t="s">
        <v>26</v>
      </c>
      <c r="B8" s="1">
        <v>1</v>
      </c>
      <c r="C8" s="71">
        <v>17000</v>
      </c>
      <c r="D8" s="1">
        <v>17000</v>
      </c>
      <c r="E8" s="1">
        <v>17000</v>
      </c>
      <c r="F8" s="18">
        <v>17000</v>
      </c>
      <c r="G8" s="49">
        <f>SUM(D8:F8)</f>
        <v>51000</v>
      </c>
      <c r="H8" s="47">
        <v>17000</v>
      </c>
      <c r="I8" s="1">
        <v>17000</v>
      </c>
      <c r="J8" s="18">
        <v>17000</v>
      </c>
      <c r="K8" s="49">
        <v>51000</v>
      </c>
      <c r="L8" s="1">
        <v>17000</v>
      </c>
      <c r="M8" s="1">
        <v>17000</v>
      </c>
      <c r="N8" s="18">
        <v>17000</v>
      </c>
      <c r="O8" s="49">
        <v>51000</v>
      </c>
      <c r="P8" s="47">
        <v>17000</v>
      </c>
      <c r="Q8" s="1">
        <v>17000</v>
      </c>
      <c r="R8" s="18">
        <v>17000</v>
      </c>
      <c r="S8" s="49">
        <v>51000</v>
      </c>
      <c r="T8" s="55">
        <v>17000</v>
      </c>
      <c r="U8" s="49">
        <f>G8+K8+O8+S8+T8</f>
        <v>221000</v>
      </c>
    </row>
    <row r="9" spans="1:21" x14ac:dyDescent="0.25">
      <c r="A9" s="1" t="s">
        <v>88</v>
      </c>
      <c r="B9" s="1">
        <v>6</v>
      </c>
      <c r="C9" s="71">
        <v>4000</v>
      </c>
      <c r="D9" s="1">
        <v>24000</v>
      </c>
      <c r="E9" s="1">
        <v>24000</v>
      </c>
      <c r="F9" s="18">
        <v>24000</v>
      </c>
      <c r="G9" s="49">
        <f>SUM(D9:F9)</f>
        <v>72000</v>
      </c>
      <c r="H9" s="47">
        <v>24000</v>
      </c>
      <c r="I9" s="1">
        <v>24000</v>
      </c>
      <c r="J9" s="18">
        <v>24000</v>
      </c>
      <c r="K9" s="49">
        <v>72000</v>
      </c>
      <c r="L9" s="1">
        <v>24000</v>
      </c>
      <c r="M9" s="1">
        <v>24000</v>
      </c>
      <c r="N9" s="18">
        <v>24000</v>
      </c>
      <c r="O9" s="49">
        <f>L9+M9+N9</f>
        <v>72000</v>
      </c>
      <c r="P9" s="47">
        <v>24000</v>
      </c>
      <c r="Q9" s="1">
        <v>24000</v>
      </c>
      <c r="R9" s="18">
        <v>24000</v>
      </c>
      <c r="S9" s="49">
        <v>72000</v>
      </c>
      <c r="T9" s="55">
        <v>24000</v>
      </c>
      <c r="U9" s="49">
        <f>G9+K9+O9+S9+T9</f>
        <v>312000</v>
      </c>
    </row>
    <row r="10" spans="1:21" x14ac:dyDescent="0.25">
      <c r="A10" s="1" t="s">
        <v>89</v>
      </c>
      <c r="B10" s="1">
        <v>4</v>
      </c>
      <c r="C10" s="71">
        <v>4000</v>
      </c>
      <c r="D10" s="1"/>
      <c r="E10" s="1"/>
      <c r="F10" s="18"/>
      <c r="G10" s="49"/>
      <c r="H10" s="47"/>
      <c r="I10" s="1"/>
      <c r="J10" s="18"/>
      <c r="K10" s="49"/>
      <c r="L10" s="1">
        <v>16000</v>
      </c>
      <c r="M10" s="1">
        <v>16000</v>
      </c>
      <c r="N10" s="18">
        <v>16000</v>
      </c>
      <c r="O10" s="49">
        <f>SUM(L10:N10)</f>
        <v>48000</v>
      </c>
      <c r="P10" s="47">
        <v>16000</v>
      </c>
      <c r="Q10" s="1">
        <v>16000</v>
      </c>
      <c r="R10" s="18">
        <v>16000</v>
      </c>
      <c r="S10" s="49">
        <v>48000</v>
      </c>
      <c r="T10" s="55">
        <v>8000</v>
      </c>
      <c r="U10" s="49">
        <f t="shared" ref="U10:U16" si="0">O10+S10+T10</f>
        <v>104000</v>
      </c>
    </row>
    <row r="11" spans="1:21" x14ac:dyDescent="0.25">
      <c r="A11" s="1" t="s">
        <v>90</v>
      </c>
      <c r="B11" s="1">
        <v>4</v>
      </c>
      <c r="C11" s="71">
        <v>2500</v>
      </c>
      <c r="D11" s="1"/>
      <c r="E11" s="1"/>
      <c r="F11" s="18"/>
      <c r="G11" s="49"/>
      <c r="H11" s="47"/>
      <c r="I11" s="1"/>
      <c r="J11" s="18"/>
      <c r="K11" s="49"/>
      <c r="L11" s="1">
        <v>10000</v>
      </c>
      <c r="M11" s="1">
        <v>10000</v>
      </c>
      <c r="N11" s="18">
        <v>10000</v>
      </c>
      <c r="O11" s="49">
        <f>SUM(L11:N11)</f>
        <v>30000</v>
      </c>
      <c r="P11" s="47">
        <v>10000</v>
      </c>
      <c r="Q11" s="1">
        <v>10000</v>
      </c>
      <c r="R11" s="18">
        <v>10000</v>
      </c>
      <c r="S11" s="49">
        <v>30000</v>
      </c>
      <c r="T11" s="55">
        <v>5000</v>
      </c>
      <c r="U11" s="49">
        <f t="shared" si="0"/>
        <v>65000</v>
      </c>
    </row>
    <row r="12" spans="1:21" x14ac:dyDescent="0.25">
      <c r="A12" s="1" t="s">
        <v>25</v>
      </c>
      <c r="B12" s="1">
        <v>1</v>
      </c>
      <c r="C12" s="71">
        <v>18000</v>
      </c>
      <c r="D12" s="1"/>
      <c r="E12" s="1"/>
      <c r="F12" s="18"/>
      <c r="G12" s="49"/>
      <c r="H12" s="47"/>
      <c r="I12" s="1"/>
      <c r="J12" s="18"/>
      <c r="K12" s="49"/>
      <c r="L12" s="1">
        <v>18000</v>
      </c>
      <c r="M12" s="1">
        <v>18000</v>
      </c>
      <c r="N12" s="18">
        <v>18000</v>
      </c>
      <c r="O12" s="49">
        <f>SUM(L12:N12)</f>
        <v>54000</v>
      </c>
      <c r="P12" s="47">
        <v>18000</v>
      </c>
      <c r="Q12" s="1">
        <v>18000</v>
      </c>
      <c r="R12" s="18">
        <v>18000</v>
      </c>
      <c r="S12" s="49">
        <v>54000</v>
      </c>
      <c r="T12" s="55">
        <v>9000</v>
      </c>
      <c r="U12" s="49">
        <f t="shared" si="0"/>
        <v>117000</v>
      </c>
    </row>
    <row r="13" spans="1:21" x14ac:dyDescent="0.25">
      <c r="A13" s="1" t="s">
        <v>25</v>
      </c>
      <c r="B13" s="1">
        <v>1</v>
      </c>
      <c r="C13" s="71">
        <v>14000</v>
      </c>
      <c r="D13" s="1"/>
      <c r="E13" s="1"/>
      <c r="F13" s="18"/>
      <c r="G13" s="49"/>
      <c r="H13" s="47"/>
      <c r="I13" s="1"/>
      <c r="J13" s="18"/>
      <c r="K13" s="49"/>
      <c r="L13" s="1">
        <v>14000</v>
      </c>
      <c r="M13" s="1">
        <v>14000</v>
      </c>
      <c r="N13" s="18">
        <v>14000</v>
      </c>
      <c r="O13" s="49">
        <f>N13*3</f>
        <v>42000</v>
      </c>
      <c r="P13" s="47">
        <v>14000</v>
      </c>
      <c r="Q13" s="1">
        <v>14000</v>
      </c>
      <c r="R13" s="18">
        <v>14000</v>
      </c>
      <c r="S13" s="49">
        <v>42000</v>
      </c>
      <c r="T13" s="55"/>
      <c r="U13" s="49">
        <f t="shared" si="0"/>
        <v>84000</v>
      </c>
    </row>
    <row r="14" spans="1:21" x14ac:dyDescent="0.25">
      <c r="A14" s="1" t="s">
        <v>27</v>
      </c>
      <c r="B14" s="1">
        <v>1</v>
      </c>
      <c r="C14" s="71">
        <v>10000</v>
      </c>
      <c r="D14" s="1"/>
      <c r="E14" s="1"/>
      <c r="F14" s="18"/>
      <c r="G14" s="49"/>
      <c r="H14" s="47"/>
      <c r="I14" s="1"/>
      <c r="J14" s="18"/>
      <c r="K14" s="49"/>
      <c r="L14" s="1">
        <v>10000</v>
      </c>
      <c r="M14" s="1">
        <v>10000</v>
      </c>
      <c r="N14" s="18">
        <v>10000</v>
      </c>
      <c r="O14" s="49">
        <v>30000</v>
      </c>
      <c r="P14" s="47">
        <v>10000</v>
      </c>
      <c r="Q14" s="1">
        <v>10000</v>
      </c>
      <c r="R14" s="18">
        <v>10000</v>
      </c>
      <c r="S14" s="49">
        <v>30000</v>
      </c>
      <c r="T14" s="55">
        <v>5000</v>
      </c>
      <c r="U14" s="49">
        <f t="shared" si="0"/>
        <v>65000</v>
      </c>
    </row>
    <row r="15" spans="1:21" x14ac:dyDescent="0.25">
      <c r="A15" s="1" t="s">
        <v>28</v>
      </c>
      <c r="B15" s="1">
        <v>1</v>
      </c>
      <c r="C15" s="71">
        <v>11000</v>
      </c>
      <c r="D15" s="1"/>
      <c r="E15" s="1"/>
      <c r="F15" s="18"/>
      <c r="G15" s="49"/>
      <c r="H15" s="47"/>
      <c r="I15" s="1"/>
      <c r="J15" s="18"/>
      <c r="K15" s="49"/>
      <c r="L15" s="1">
        <v>11000</v>
      </c>
      <c r="M15" s="1">
        <v>11000</v>
      </c>
      <c r="N15" s="18">
        <v>11000</v>
      </c>
      <c r="O15" s="49">
        <v>33000</v>
      </c>
      <c r="P15" s="47">
        <v>11000</v>
      </c>
      <c r="Q15" s="1">
        <v>11000</v>
      </c>
      <c r="R15" s="18">
        <v>11000</v>
      </c>
      <c r="S15" s="49">
        <v>33000</v>
      </c>
      <c r="T15" s="55">
        <v>5500</v>
      </c>
      <c r="U15" s="49">
        <f t="shared" si="0"/>
        <v>71500</v>
      </c>
    </row>
    <row r="16" spans="1:21" x14ac:dyDescent="0.25">
      <c r="A16" s="1" t="s">
        <v>29</v>
      </c>
      <c r="B16" s="1">
        <v>1</v>
      </c>
      <c r="C16" s="71">
        <v>15000</v>
      </c>
      <c r="D16" s="1"/>
      <c r="E16" s="1"/>
      <c r="F16" s="18"/>
      <c r="G16" s="49"/>
      <c r="H16" s="47"/>
      <c r="I16" s="1"/>
      <c r="J16" s="18"/>
      <c r="K16" s="49"/>
      <c r="L16" s="1">
        <v>15000</v>
      </c>
      <c r="M16" s="1">
        <v>15000</v>
      </c>
      <c r="N16" s="18">
        <v>15000</v>
      </c>
      <c r="O16" s="49">
        <v>45000</v>
      </c>
      <c r="P16" s="47">
        <v>15000</v>
      </c>
      <c r="Q16" s="1">
        <v>15000</v>
      </c>
      <c r="R16" s="18">
        <v>15000</v>
      </c>
      <c r="S16" s="49">
        <v>45000</v>
      </c>
      <c r="T16" s="55">
        <v>7500</v>
      </c>
      <c r="U16" s="49">
        <f t="shared" si="0"/>
        <v>97500</v>
      </c>
    </row>
    <row r="17" spans="1:21" x14ac:dyDescent="0.25">
      <c r="A17" s="1" t="s">
        <v>41</v>
      </c>
      <c r="B17" s="1"/>
      <c r="C17" s="71"/>
      <c r="D17" s="1"/>
      <c r="E17" s="1"/>
      <c r="F17" s="18"/>
      <c r="G17" s="49"/>
      <c r="H17" s="47"/>
      <c r="I17" s="1"/>
      <c r="J17" s="18"/>
      <c r="K17" s="49"/>
      <c r="L17" s="1"/>
      <c r="M17" s="1"/>
      <c r="N17" s="18"/>
      <c r="O17" s="49"/>
      <c r="P17" s="47"/>
      <c r="Q17" s="1"/>
      <c r="R17" s="18"/>
      <c r="S17" s="49"/>
      <c r="T17" s="55"/>
      <c r="U17" s="49"/>
    </row>
    <row r="18" spans="1:21" x14ac:dyDescent="0.25">
      <c r="A18" s="1" t="s">
        <v>27</v>
      </c>
      <c r="B18" s="1">
        <v>1</v>
      </c>
      <c r="C18" s="71">
        <v>10000</v>
      </c>
      <c r="D18" s="1">
        <v>10000</v>
      </c>
      <c r="E18" s="1">
        <v>10000</v>
      </c>
      <c r="F18" s="18">
        <v>10000</v>
      </c>
      <c r="G18" s="49">
        <f>SUM(D18:F18)</f>
        <v>30000</v>
      </c>
      <c r="H18" s="47">
        <v>10000</v>
      </c>
      <c r="I18" s="1">
        <v>10000</v>
      </c>
      <c r="J18" s="18">
        <v>10000</v>
      </c>
      <c r="K18" s="49">
        <v>30000</v>
      </c>
      <c r="L18" s="1"/>
      <c r="M18" s="1"/>
      <c r="N18" s="18"/>
      <c r="O18" s="49"/>
      <c r="P18" s="47"/>
      <c r="Q18" s="1"/>
      <c r="R18" s="18"/>
      <c r="S18" s="49"/>
      <c r="T18" s="55"/>
      <c r="U18" s="49">
        <f>G18+K18</f>
        <v>60000</v>
      </c>
    </row>
    <row r="19" spans="1:21" x14ac:dyDescent="0.25">
      <c r="A19" s="1" t="s">
        <v>91</v>
      </c>
      <c r="B19" s="1">
        <v>1</v>
      </c>
      <c r="C19" s="71">
        <v>16000</v>
      </c>
      <c r="D19" s="1"/>
      <c r="E19" s="1">
        <v>0</v>
      </c>
      <c r="F19" s="18"/>
      <c r="G19" s="49">
        <v>0</v>
      </c>
      <c r="H19" s="47">
        <v>16000</v>
      </c>
      <c r="I19" s="1">
        <v>16000</v>
      </c>
      <c r="J19" s="18">
        <v>16000</v>
      </c>
      <c r="K19" s="49">
        <v>48000</v>
      </c>
      <c r="L19" s="1"/>
      <c r="M19" s="1"/>
      <c r="N19" s="18"/>
      <c r="O19" s="49"/>
      <c r="P19" s="47"/>
      <c r="Q19" s="1"/>
      <c r="R19" s="18"/>
      <c r="S19" s="49"/>
      <c r="T19" s="55"/>
      <c r="U19" s="49">
        <v>48000</v>
      </c>
    </row>
    <row r="20" spans="1:21" x14ac:dyDescent="0.25">
      <c r="A20" s="1" t="s">
        <v>92</v>
      </c>
      <c r="B20" s="1">
        <v>1</v>
      </c>
      <c r="C20" s="71">
        <v>4500</v>
      </c>
      <c r="D20" s="1">
        <v>4500</v>
      </c>
      <c r="E20" s="1">
        <v>4500</v>
      </c>
      <c r="F20" s="18">
        <v>4500</v>
      </c>
      <c r="G20" s="49">
        <f>F20+E20+D20</f>
        <v>13500</v>
      </c>
      <c r="H20" s="47">
        <v>4500</v>
      </c>
      <c r="I20" s="1">
        <v>4500</v>
      </c>
      <c r="J20" s="18">
        <v>4500</v>
      </c>
      <c r="K20" s="49">
        <v>13500</v>
      </c>
      <c r="L20" s="1"/>
      <c r="M20" s="1"/>
      <c r="N20" s="18"/>
      <c r="O20" s="49"/>
      <c r="P20" s="47"/>
      <c r="Q20" s="1"/>
      <c r="R20" s="18"/>
      <c r="S20" s="49"/>
      <c r="T20" s="55"/>
      <c r="U20" s="49">
        <f>K20+G20</f>
        <v>27000</v>
      </c>
    </row>
    <row r="21" spans="1:21" x14ac:dyDescent="0.25">
      <c r="A21" s="1" t="s">
        <v>28</v>
      </c>
      <c r="B21" s="1">
        <v>1</v>
      </c>
      <c r="C21" s="71">
        <v>11000</v>
      </c>
      <c r="D21" s="1">
        <v>11000</v>
      </c>
      <c r="E21" s="1">
        <v>11000</v>
      </c>
      <c r="F21" s="18">
        <v>11000</v>
      </c>
      <c r="G21" s="49">
        <v>33000</v>
      </c>
      <c r="H21" s="47">
        <v>11000</v>
      </c>
      <c r="I21" s="1">
        <v>11000</v>
      </c>
      <c r="J21" s="18">
        <v>11000</v>
      </c>
      <c r="K21" s="49">
        <v>33000</v>
      </c>
      <c r="L21" s="1"/>
      <c r="M21" s="1"/>
      <c r="N21" s="18"/>
      <c r="O21" s="49"/>
      <c r="P21" s="47"/>
      <c r="Q21" s="1"/>
      <c r="R21" s="18"/>
      <c r="S21" s="49"/>
      <c r="T21" s="55"/>
      <c r="U21" s="49">
        <f>K21+G21</f>
        <v>66000</v>
      </c>
    </row>
    <row r="22" spans="1:21" x14ac:dyDescent="0.25">
      <c r="A22" s="1" t="s">
        <v>29</v>
      </c>
      <c r="B22" s="1">
        <v>1</v>
      </c>
      <c r="C22" s="71">
        <v>15000</v>
      </c>
      <c r="D22" s="1">
        <v>15000</v>
      </c>
      <c r="E22" s="1">
        <v>15000</v>
      </c>
      <c r="F22" s="18">
        <v>15000</v>
      </c>
      <c r="G22" s="49">
        <v>45000</v>
      </c>
      <c r="H22" s="47">
        <v>15000</v>
      </c>
      <c r="I22" s="1">
        <v>15000</v>
      </c>
      <c r="J22" s="18">
        <v>15000</v>
      </c>
      <c r="K22" s="49">
        <v>45000</v>
      </c>
      <c r="L22" s="1"/>
      <c r="M22" s="1"/>
      <c r="N22" s="18"/>
      <c r="O22" s="49"/>
      <c r="P22" s="47"/>
      <c r="Q22" s="1"/>
      <c r="R22" s="18"/>
      <c r="S22" s="49"/>
      <c r="T22" s="55"/>
      <c r="U22" s="49">
        <f>K22+G22</f>
        <v>90000</v>
      </c>
    </row>
    <row r="23" spans="1:21" x14ac:dyDescent="0.25">
      <c r="A23" s="1" t="s">
        <v>30</v>
      </c>
      <c r="B23" s="1">
        <v>4</v>
      </c>
      <c r="C23" s="71">
        <v>4000</v>
      </c>
      <c r="D23" s="1">
        <v>16000</v>
      </c>
      <c r="E23" s="1">
        <v>16000</v>
      </c>
      <c r="F23" s="18">
        <v>16000</v>
      </c>
      <c r="G23" s="49">
        <f>SUM(D23:F23)</f>
        <v>48000</v>
      </c>
      <c r="H23" s="47">
        <v>16000</v>
      </c>
      <c r="I23" s="1">
        <v>16000</v>
      </c>
      <c r="J23" s="18">
        <v>16000</v>
      </c>
      <c r="K23" s="49">
        <v>48000</v>
      </c>
      <c r="L23" s="1"/>
      <c r="M23" s="1"/>
      <c r="N23" s="18"/>
      <c r="O23" s="49"/>
      <c r="P23" s="47"/>
      <c r="Q23" s="1"/>
      <c r="R23" s="18"/>
      <c r="S23" s="49"/>
      <c r="T23" s="55"/>
      <c r="U23" s="49">
        <f>K23+G23</f>
        <v>96000</v>
      </c>
    </row>
    <row r="24" spans="1:21" x14ac:dyDescent="0.25">
      <c r="A24" s="1" t="s">
        <v>89</v>
      </c>
      <c r="B24" s="1">
        <v>4</v>
      </c>
      <c r="C24" s="71">
        <v>2500</v>
      </c>
      <c r="D24" s="1">
        <v>10000</v>
      </c>
      <c r="E24" s="1">
        <v>10000</v>
      </c>
      <c r="F24" s="18">
        <v>10000</v>
      </c>
      <c r="G24" s="49">
        <v>30000</v>
      </c>
      <c r="H24" s="47">
        <v>10000</v>
      </c>
      <c r="I24" s="1">
        <v>10000</v>
      </c>
      <c r="J24" s="18">
        <v>10000</v>
      </c>
      <c r="K24" s="49">
        <v>30000</v>
      </c>
      <c r="L24" s="1"/>
      <c r="M24" s="1"/>
      <c r="N24" s="18"/>
      <c r="O24" s="49"/>
      <c r="P24" s="47"/>
      <c r="Q24" s="1"/>
      <c r="R24" s="18"/>
      <c r="S24" s="49"/>
      <c r="T24" s="55"/>
      <c r="U24" s="49">
        <f>K24+G24</f>
        <v>60000</v>
      </c>
    </row>
    <row r="25" spans="1:21" ht="15.75" thickBot="1" x14ac:dyDescent="0.3">
      <c r="A25" s="5" t="s">
        <v>93</v>
      </c>
      <c r="B25" s="5"/>
      <c r="C25" s="5"/>
      <c r="D25" s="5"/>
      <c r="E25" s="5"/>
      <c r="F25" s="51"/>
      <c r="G25" s="52"/>
      <c r="H25" s="53"/>
      <c r="I25" s="5">
        <v>14000</v>
      </c>
      <c r="J25" s="51">
        <v>14000</v>
      </c>
      <c r="K25" s="52">
        <f>SUM(I25:J25)</f>
        <v>28000</v>
      </c>
      <c r="L25" s="5"/>
      <c r="M25" s="5"/>
      <c r="N25" s="51"/>
      <c r="O25" s="52"/>
      <c r="P25" s="53"/>
      <c r="Q25" s="5"/>
      <c r="R25" s="51"/>
      <c r="S25" s="52"/>
      <c r="T25" s="56"/>
      <c r="U25" s="52">
        <f>K25</f>
        <v>28000</v>
      </c>
    </row>
    <row r="26" spans="1:21" ht="15.75" thickBot="1" x14ac:dyDescent="0.3">
      <c r="A26" s="7" t="s">
        <v>31</v>
      </c>
      <c r="B26" s="8"/>
      <c r="C26" s="8"/>
      <c r="D26" s="8"/>
      <c r="E26" s="8"/>
      <c r="F26" s="15"/>
      <c r="G26" s="44">
        <f>SUM(G5:G25)</f>
        <v>538500</v>
      </c>
      <c r="H26" s="54"/>
      <c r="I26" s="8"/>
      <c r="J26" s="15"/>
      <c r="K26" s="44">
        <f>SUM(K5:K25)</f>
        <v>614500</v>
      </c>
      <c r="L26" s="8"/>
      <c r="M26" s="8"/>
      <c r="N26" s="15"/>
      <c r="O26" s="44">
        <f>SUM(O5:O25)</f>
        <v>634500</v>
      </c>
      <c r="P26" s="54"/>
      <c r="Q26" s="8"/>
      <c r="R26" s="15"/>
      <c r="S26" s="44">
        <f>SUM(S5:S25)</f>
        <v>634500</v>
      </c>
      <c r="T26" s="24">
        <f>SUM(T5:T25)</f>
        <v>155250</v>
      </c>
      <c r="U26" s="44">
        <f>U5+U6+U7+U8+U9+U10+U11+U12+U13+U14+U15+U16+U18+U19+U20+U21+U22+U23+U24+U25</f>
        <v>2577250</v>
      </c>
    </row>
  </sheetData>
  <pageMargins left="0.7" right="0.7" top="0.75" bottom="0.75" header="0.3" footer="0.3"/>
  <pageSetup paperSize="9" scale="6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zoomScale="84" zoomScaleNormal="84" workbookViewId="0">
      <selection activeCell="C1" sqref="C1"/>
    </sheetView>
  </sheetViews>
  <sheetFormatPr defaultRowHeight="15" x14ac:dyDescent="0.25"/>
  <cols>
    <col min="1" max="1" width="18" customWidth="1"/>
  </cols>
  <sheetData>
    <row r="1" spans="1:21" x14ac:dyDescent="0.25">
      <c r="A1" t="s">
        <v>95</v>
      </c>
      <c r="C1">
        <v>4</v>
      </c>
    </row>
    <row r="3" spans="1:21" x14ac:dyDescent="0.25">
      <c r="A3" t="s">
        <v>96</v>
      </c>
    </row>
    <row r="4" spans="1:21" x14ac:dyDescent="0.25">
      <c r="A4" t="s">
        <v>97</v>
      </c>
    </row>
    <row r="5" spans="1:21" x14ac:dyDescent="0.25">
      <c r="A5" t="s">
        <v>98</v>
      </c>
    </row>
    <row r="7" spans="1:21" ht="15.75" x14ac:dyDescent="0.25">
      <c r="A7" s="72" t="s">
        <v>99</v>
      </c>
    </row>
    <row r="8" spans="1:21" ht="16.5" thickBot="1" x14ac:dyDescent="0.3">
      <c r="A8" s="72"/>
    </row>
    <row r="9" spans="1:21" ht="44.25" customHeight="1" x14ac:dyDescent="0.25">
      <c r="A9" s="61"/>
      <c r="B9" s="62" t="s">
        <v>0</v>
      </c>
      <c r="C9" s="77" t="s">
        <v>94</v>
      </c>
      <c r="D9" s="62" t="s">
        <v>3</v>
      </c>
      <c r="E9" s="62" t="s">
        <v>4</v>
      </c>
      <c r="F9" s="63" t="s">
        <v>5</v>
      </c>
      <c r="G9" s="48" t="s">
        <v>6</v>
      </c>
      <c r="H9" s="64" t="s">
        <v>7</v>
      </c>
      <c r="I9" s="62" t="s">
        <v>8</v>
      </c>
      <c r="J9" s="63" t="s">
        <v>9</v>
      </c>
      <c r="K9" s="48" t="s">
        <v>10</v>
      </c>
      <c r="L9" s="62" t="s">
        <v>11</v>
      </c>
      <c r="M9" s="62" t="s">
        <v>12</v>
      </c>
      <c r="N9" s="63" t="s">
        <v>13</v>
      </c>
      <c r="O9" s="48" t="s">
        <v>14</v>
      </c>
      <c r="P9" s="64" t="s">
        <v>15</v>
      </c>
      <c r="Q9" s="62" t="s">
        <v>16</v>
      </c>
      <c r="R9" s="63" t="s">
        <v>17</v>
      </c>
      <c r="S9" s="48" t="s">
        <v>18</v>
      </c>
      <c r="T9" s="65" t="s">
        <v>19</v>
      </c>
      <c r="U9" s="48" t="s">
        <v>20</v>
      </c>
    </row>
    <row r="10" spans="1:21" ht="15" customHeight="1" thickBot="1" x14ac:dyDescent="0.3">
      <c r="A10" s="66"/>
      <c r="B10" s="67"/>
      <c r="C10" s="67" t="s">
        <v>2</v>
      </c>
      <c r="D10" s="67" t="s">
        <v>2</v>
      </c>
      <c r="E10" s="67" t="s">
        <v>2</v>
      </c>
      <c r="F10" s="68" t="s">
        <v>2</v>
      </c>
      <c r="G10" s="50" t="s">
        <v>2</v>
      </c>
      <c r="H10" s="69" t="s">
        <v>2</v>
      </c>
      <c r="I10" s="67" t="s">
        <v>2</v>
      </c>
      <c r="J10" s="68" t="s">
        <v>2</v>
      </c>
      <c r="K10" s="50" t="s">
        <v>2</v>
      </c>
      <c r="L10" s="67" t="s">
        <v>2</v>
      </c>
      <c r="M10" s="67" t="s">
        <v>2</v>
      </c>
      <c r="N10" s="68" t="s">
        <v>2</v>
      </c>
      <c r="O10" s="50" t="s">
        <v>2</v>
      </c>
      <c r="P10" s="69" t="s">
        <v>2</v>
      </c>
      <c r="Q10" s="67" t="s">
        <v>2</v>
      </c>
      <c r="R10" s="68" t="s">
        <v>2</v>
      </c>
      <c r="S10" s="50" t="s">
        <v>2</v>
      </c>
      <c r="T10" s="70" t="s">
        <v>2</v>
      </c>
      <c r="U10" s="50" t="s">
        <v>2</v>
      </c>
    </row>
    <row r="11" spans="1:21" x14ac:dyDescent="0.25">
      <c r="A11" s="1" t="s">
        <v>21</v>
      </c>
      <c r="B11" s="1">
        <v>1</v>
      </c>
      <c r="C11" s="71">
        <v>29000</v>
      </c>
      <c r="D11" s="1">
        <v>29000</v>
      </c>
      <c r="E11" s="1">
        <v>29000</v>
      </c>
      <c r="F11" s="18">
        <v>29000</v>
      </c>
      <c r="G11" s="49">
        <f>F11+E11+D11</f>
        <v>87000</v>
      </c>
      <c r="H11" s="47">
        <v>29000</v>
      </c>
      <c r="I11" s="1">
        <v>29000</v>
      </c>
      <c r="J11" s="18">
        <v>29000</v>
      </c>
      <c r="K11" s="49">
        <f>J11+I11+H11</f>
        <v>87000</v>
      </c>
      <c r="L11" s="78">
        <v>30000</v>
      </c>
      <c r="M11" s="1">
        <v>30000</v>
      </c>
      <c r="N11" s="18">
        <v>30000</v>
      </c>
      <c r="O11" s="49">
        <f>N11+M11+L11</f>
        <v>90000</v>
      </c>
      <c r="P11" s="47">
        <v>30000</v>
      </c>
      <c r="Q11" s="1">
        <v>30000</v>
      </c>
      <c r="R11" s="18">
        <v>30000</v>
      </c>
      <c r="S11" s="49">
        <f>R11+Q11+P11</f>
        <v>90000</v>
      </c>
      <c r="T11" s="55">
        <v>29500</v>
      </c>
      <c r="U11" s="49">
        <f t="shared" ref="U11:U17" si="0">G11+K11+O11+S11+T11</f>
        <v>383500</v>
      </c>
    </row>
    <row r="12" spans="1:21" x14ac:dyDescent="0.25">
      <c r="A12" s="1" t="s">
        <v>23</v>
      </c>
      <c r="B12" s="1">
        <v>1</v>
      </c>
      <c r="C12" s="71">
        <v>20500</v>
      </c>
      <c r="D12" s="1">
        <v>20500</v>
      </c>
      <c r="E12" s="1">
        <v>20500</v>
      </c>
      <c r="F12" s="18">
        <v>20500</v>
      </c>
      <c r="G12" s="49">
        <f>F12*3</f>
        <v>61500</v>
      </c>
      <c r="H12" s="47">
        <v>20500</v>
      </c>
      <c r="I12" s="1">
        <v>20500</v>
      </c>
      <c r="J12" s="18">
        <v>20500</v>
      </c>
      <c r="K12" s="49">
        <f>J12*3</f>
        <v>61500</v>
      </c>
      <c r="L12" s="78">
        <v>20500</v>
      </c>
      <c r="M12" s="1">
        <v>20500</v>
      </c>
      <c r="N12" s="18">
        <v>20500</v>
      </c>
      <c r="O12" s="49">
        <f>N12*3</f>
        <v>61500</v>
      </c>
      <c r="P12" s="47">
        <v>20500</v>
      </c>
      <c r="Q12" s="1">
        <v>20500</v>
      </c>
      <c r="R12" s="18">
        <v>20500</v>
      </c>
      <c r="S12" s="49">
        <f>R12+Q12+P12</f>
        <v>61500</v>
      </c>
      <c r="T12" s="55">
        <v>20500</v>
      </c>
      <c r="U12" s="49">
        <f t="shared" si="0"/>
        <v>266500</v>
      </c>
    </row>
    <row r="13" spans="1:21" x14ac:dyDescent="0.25">
      <c r="A13" s="1" t="s">
        <v>87</v>
      </c>
      <c r="B13" s="1">
        <v>1</v>
      </c>
      <c r="C13" s="71">
        <v>27000</v>
      </c>
      <c r="D13" s="1">
        <v>27000</v>
      </c>
      <c r="E13" s="1">
        <v>27000</v>
      </c>
      <c r="F13" s="18">
        <v>27000</v>
      </c>
      <c r="G13" s="49">
        <f>D13+E13+F13</f>
        <v>81000</v>
      </c>
      <c r="H13" s="47">
        <v>27000</v>
      </c>
      <c r="I13" s="1">
        <v>27000</v>
      </c>
      <c r="J13" s="18">
        <v>27000</v>
      </c>
      <c r="K13" s="49">
        <v>81000</v>
      </c>
      <c r="L13" s="78">
        <v>28000</v>
      </c>
      <c r="M13" s="1">
        <v>28000</v>
      </c>
      <c r="N13" s="18">
        <v>28000</v>
      </c>
      <c r="O13" s="49">
        <f>N13*3</f>
        <v>84000</v>
      </c>
      <c r="P13" s="47">
        <v>28000</v>
      </c>
      <c r="Q13" s="1">
        <v>28000</v>
      </c>
      <c r="R13" s="18">
        <v>28000</v>
      </c>
      <c r="S13" s="49">
        <f t="shared" ref="S13:S20" si="1">R13*3</f>
        <v>84000</v>
      </c>
      <c r="T13" s="55">
        <v>27500</v>
      </c>
      <c r="U13" s="49">
        <f t="shared" si="0"/>
        <v>357500</v>
      </c>
    </row>
    <row r="14" spans="1:21" x14ac:dyDescent="0.25">
      <c r="A14" s="1" t="s">
        <v>26</v>
      </c>
      <c r="B14" s="1">
        <v>1</v>
      </c>
      <c r="C14" s="71">
        <v>17000</v>
      </c>
      <c r="D14" s="1">
        <v>17000</v>
      </c>
      <c r="E14" s="1">
        <v>17000</v>
      </c>
      <c r="F14" s="18">
        <v>17000</v>
      </c>
      <c r="G14" s="49">
        <f>SUM(D14:F14)</f>
        <v>51000</v>
      </c>
      <c r="H14" s="47">
        <v>17000</v>
      </c>
      <c r="I14" s="1">
        <v>17000</v>
      </c>
      <c r="J14" s="18">
        <v>17000</v>
      </c>
      <c r="K14" s="49">
        <v>51000</v>
      </c>
      <c r="L14" s="78">
        <v>17000</v>
      </c>
      <c r="M14" s="1">
        <v>17000</v>
      </c>
      <c r="N14" s="18">
        <v>17000</v>
      </c>
      <c r="O14" s="49">
        <f>N14*3</f>
        <v>51000</v>
      </c>
      <c r="P14" s="47">
        <v>17000</v>
      </c>
      <c r="Q14" s="1">
        <v>17000</v>
      </c>
      <c r="R14" s="18">
        <v>17000</v>
      </c>
      <c r="S14" s="49">
        <f t="shared" si="1"/>
        <v>51000</v>
      </c>
      <c r="T14" s="55">
        <v>17000</v>
      </c>
      <c r="U14" s="49">
        <f t="shared" si="0"/>
        <v>221000</v>
      </c>
    </row>
    <row r="15" spans="1:21" x14ac:dyDescent="0.25">
      <c r="A15" s="1" t="s">
        <v>88</v>
      </c>
      <c r="B15" s="1">
        <v>6</v>
      </c>
      <c r="C15" s="71">
        <v>24000</v>
      </c>
      <c r="D15" s="1">
        <v>24000</v>
      </c>
      <c r="E15" s="1">
        <v>24000</v>
      </c>
      <c r="F15" s="18">
        <v>24000</v>
      </c>
      <c r="G15" s="49">
        <f>SUM(D15:F15)</f>
        <v>72000</v>
      </c>
      <c r="H15" s="47">
        <v>24000</v>
      </c>
      <c r="I15" s="1">
        <v>24000</v>
      </c>
      <c r="J15" s="18">
        <v>24000</v>
      </c>
      <c r="K15" s="49">
        <v>72000</v>
      </c>
      <c r="L15" s="78">
        <v>24000</v>
      </c>
      <c r="M15" s="1">
        <v>24000</v>
      </c>
      <c r="N15" s="18">
        <v>24000</v>
      </c>
      <c r="O15" s="49">
        <f>N15*3</f>
        <v>72000</v>
      </c>
      <c r="P15" s="47">
        <v>24000</v>
      </c>
      <c r="Q15" s="1">
        <v>24000</v>
      </c>
      <c r="R15" s="18">
        <v>24000</v>
      </c>
      <c r="S15" s="49">
        <f t="shared" si="1"/>
        <v>72000</v>
      </c>
      <c r="T15" s="55">
        <v>24000</v>
      </c>
      <c r="U15" s="49">
        <f t="shared" si="0"/>
        <v>312000</v>
      </c>
    </row>
    <row r="16" spans="1:21" x14ac:dyDescent="0.25">
      <c r="A16" s="1" t="s">
        <v>89</v>
      </c>
      <c r="B16" s="1">
        <v>4</v>
      </c>
      <c r="C16" s="71">
        <v>4000</v>
      </c>
      <c r="D16" s="1">
        <v>16000</v>
      </c>
      <c r="E16" s="1">
        <v>16000</v>
      </c>
      <c r="F16" s="18">
        <v>16000</v>
      </c>
      <c r="G16" s="49">
        <f>D16+E16+F16</f>
        <v>48000</v>
      </c>
      <c r="H16" s="47">
        <v>16000</v>
      </c>
      <c r="I16" s="1">
        <v>16000</v>
      </c>
      <c r="J16" s="18">
        <v>16000</v>
      </c>
      <c r="K16" s="49">
        <f>H16+I16+J16</f>
        <v>48000</v>
      </c>
      <c r="L16" s="78">
        <v>16000</v>
      </c>
      <c r="M16" s="1">
        <v>16000</v>
      </c>
      <c r="N16" s="18">
        <v>16000</v>
      </c>
      <c r="O16" s="49">
        <f>SUM(L16:N16)</f>
        <v>48000</v>
      </c>
      <c r="P16" s="47">
        <v>16000</v>
      </c>
      <c r="Q16" s="1">
        <v>16000</v>
      </c>
      <c r="R16" s="18">
        <v>16000</v>
      </c>
      <c r="S16" s="49">
        <f t="shared" si="1"/>
        <v>48000</v>
      </c>
      <c r="T16" s="55">
        <v>16000</v>
      </c>
      <c r="U16" s="49">
        <f t="shared" si="0"/>
        <v>208000</v>
      </c>
    </row>
    <row r="17" spans="1:21" x14ac:dyDescent="0.25">
      <c r="A17" s="1" t="s">
        <v>90</v>
      </c>
      <c r="B17" s="1">
        <v>4</v>
      </c>
      <c r="C17" s="71">
        <v>2500</v>
      </c>
      <c r="D17" s="1">
        <v>10000</v>
      </c>
      <c r="E17" s="1">
        <v>10000</v>
      </c>
      <c r="F17" s="18">
        <v>10000</v>
      </c>
      <c r="G17" s="49">
        <v>30000</v>
      </c>
      <c r="H17" s="47">
        <v>10000</v>
      </c>
      <c r="I17" s="1">
        <v>10000</v>
      </c>
      <c r="J17" s="18">
        <v>10000</v>
      </c>
      <c r="K17" s="49">
        <v>30000</v>
      </c>
      <c r="L17" s="78">
        <v>10000</v>
      </c>
      <c r="M17" s="1">
        <v>10000</v>
      </c>
      <c r="N17" s="18">
        <v>10000</v>
      </c>
      <c r="O17" s="49">
        <f>SUM(L17:N17)</f>
        <v>30000</v>
      </c>
      <c r="P17" s="47">
        <v>10000</v>
      </c>
      <c r="Q17" s="1">
        <v>10000</v>
      </c>
      <c r="R17" s="18">
        <v>10000</v>
      </c>
      <c r="S17" s="49">
        <f t="shared" si="1"/>
        <v>30000</v>
      </c>
      <c r="T17" s="55">
        <v>10000</v>
      </c>
      <c r="U17" s="49">
        <f t="shared" si="0"/>
        <v>130000</v>
      </c>
    </row>
    <row r="18" spans="1:21" x14ac:dyDescent="0.25">
      <c r="A18" s="1" t="s">
        <v>28</v>
      </c>
      <c r="B18" s="1">
        <v>1</v>
      </c>
      <c r="C18" s="71">
        <v>11000</v>
      </c>
      <c r="D18" s="1">
        <v>11000</v>
      </c>
      <c r="E18" s="1">
        <v>11000</v>
      </c>
      <c r="F18" s="18">
        <v>11000</v>
      </c>
      <c r="G18" s="49">
        <v>33000</v>
      </c>
      <c r="H18" s="47">
        <v>11000</v>
      </c>
      <c r="I18" s="1">
        <v>11000</v>
      </c>
      <c r="J18" s="18">
        <v>11000</v>
      </c>
      <c r="K18" s="49">
        <v>33000</v>
      </c>
      <c r="L18" s="78">
        <v>11000</v>
      </c>
      <c r="M18" s="1">
        <v>11000</v>
      </c>
      <c r="N18" s="18">
        <v>11000</v>
      </c>
      <c r="O18" s="49">
        <f>N18*3</f>
        <v>33000</v>
      </c>
      <c r="P18" s="47">
        <v>11000</v>
      </c>
      <c r="Q18" s="1">
        <v>11000</v>
      </c>
      <c r="R18" s="18">
        <v>11000</v>
      </c>
      <c r="S18" s="49">
        <v>33000</v>
      </c>
      <c r="T18" s="55">
        <v>11000</v>
      </c>
      <c r="U18" s="49">
        <f>G18+K18+O18+S18+T18</f>
        <v>143000</v>
      </c>
    </row>
    <row r="19" spans="1:21" x14ac:dyDescent="0.25">
      <c r="A19" s="1" t="s">
        <v>29</v>
      </c>
      <c r="B19" s="1">
        <v>1</v>
      </c>
      <c r="C19" s="71">
        <v>15000</v>
      </c>
      <c r="D19" s="1">
        <v>15000</v>
      </c>
      <c r="E19" s="1">
        <v>15000</v>
      </c>
      <c r="F19" s="18">
        <v>15000</v>
      </c>
      <c r="G19" s="49">
        <v>45000</v>
      </c>
      <c r="H19" s="47">
        <v>15000</v>
      </c>
      <c r="I19" s="1">
        <v>15000</v>
      </c>
      <c r="J19" s="18">
        <v>15000</v>
      </c>
      <c r="K19" s="49">
        <v>45000</v>
      </c>
      <c r="L19" s="78">
        <v>15000</v>
      </c>
      <c r="M19" s="1">
        <v>15000</v>
      </c>
      <c r="N19" s="18">
        <v>15000</v>
      </c>
      <c r="O19" s="49">
        <f>N19*3</f>
        <v>45000</v>
      </c>
      <c r="P19" s="47">
        <v>15000</v>
      </c>
      <c r="Q19" s="1">
        <v>15000</v>
      </c>
      <c r="R19" s="18">
        <v>15000</v>
      </c>
      <c r="S19" s="49">
        <v>45000</v>
      </c>
      <c r="T19" s="55">
        <v>15000</v>
      </c>
      <c r="U19" s="49">
        <f>G19+K19+O19+S19+T19</f>
        <v>195000</v>
      </c>
    </row>
    <row r="20" spans="1:21" x14ac:dyDescent="0.25">
      <c r="A20" s="1" t="s">
        <v>25</v>
      </c>
      <c r="B20" s="1">
        <v>1</v>
      </c>
      <c r="C20" s="71">
        <v>18000</v>
      </c>
      <c r="D20" s="1">
        <v>18000</v>
      </c>
      <c r="E20" s="1">
        <v>18000</v>
      </c>
      <c r="F20" s="18">
        <v>18000</v>
      </c>
      <c r="G20" s="49">
        <v>54000</v>
      </c>
      <c r="H20" s="47">
        <v>18000</v>
      </c>
      <c r="I20" s="1">
        <v>18000</v>
      </c>
      <c r="J20" s="18">
        <v>18000</v>
      </c>
      <c r="K20" s="49">
        <v>54000</v>
      </c>
      <c r="L20" s="78">
        <v>19000</v>
      </c>
      <c r="M20" s="1">
        <v>19000</v>
      </c>
      <c r="N20" s="18">
        <v>19000</v>
      </c>
      <c r="O20" s="49">
        <f>SUM(L20:N20)</f>
        <v>57000</v>
      </c>
      <c r="P20" s="47">
        <v>19000</v>
      </c>
      <c r="Q20" s="1">
        <v>19000</v>
      </c>
      <c r="R20" s="18">
        <v>19000</v>
      </c>
      <c r="S20" s="49">
        <f t="shared" si="1"/>
        <v>57000</v>
      </c>
      <c r="T20" s="55"/>
      <c r="U20" s="49">
        <f>G20+K20+O20+S20</f>
        <v>222000</v>
      </c>
    </row>
    <row r="21" spans="1:21" x14ac:dyDescent="0.25">
      <c r="A21" s="1" t="s">
        <v>25</v>
      </c>
      <c r="B21" s="1">
        <v>1</v>
      </c>
      <c r="C21" s="71">
        <v>14000</v>
      </c>
      <c r="D21" s="1"/>
      <c r="E21" s="1"/>
      <c r="F21" s="18"/>
      <c r="G21" s="49"/>
      <c r="H21" s="47">
        <v>14000</v>
      </c>
      <c r="I21" s="1">
        <v>14000</v>
      </c>
      <c r="J21" s="18">
        <v>14000</v>
      </c>
      <c r="K21" s="49">
        <v>42000</v>
      </c>
      <c r="L21" s="78">
        <v>14000</v>
      </c>
      <c r="M21" s="1">
        <v>14000</v>
      </c>
      <c r="N21" s="18">
        <v>14000</v>
      </c>
      <c r="O21" s="49">
        <f>SUM(L21:N21)</f>
        <v>42000</v>
      </c>
      <c r="P21" s="47">
        <v>14000</v>
      </c>
      <c r="Q21" s="1">
        <v>14000</v>
      </c>
      <c r="R21" s="18">
        <v>14000</v>
      </c>
      <c r="S21" s="49">
        <v>42000</v>
      </c>
      <c r="T21" s="55"/>
      <c r="U21" s="49">
        <f>K21+O21+S21</f>
        <v>126000</v>
      </c>
    </row>
    <row r="22" spans="1:21" ht="15.75" thickBot="1" x14ac:dyDescent="0.3">
      <c r="A22" s="1" t="s">
        <v>27</v>
      </c>
      <c r="B22" s="1">
        <v>1</v>
      </c>
      <c r="C22" s="71">
        <v>10000</v>
      </c>
      <c r="D22" s="1">
        <v>10000</v>
      </c>
      <c r="E22" s="1">
        <v>10000</v>
      </c>
      <c r="F22" s="18">
        <v>10000</v>
      </c>
      <c r="G22" s="49">
        <v>30000</v>
      </c>
      <c r="H22" s="47">
        <v>10000</v>
      </c>
      <c r="I22" s="1">
        <v>10000</v>
      </c>
      <c r="J22" s="18">
        <v>10000</v>
      </c>
      <c r="K22" s="49">
        <v>30000</v>
      </c>
      <c r="L22" s="78">
        <v>10000</v>
      </c>
      <c r="M22" s="1">
        <v>10000</v>
      </c>
      <c r="N22" s="18">
        <v>10000</v>
      </c>
      <c r="O22" s="49">
        <f>N22*3</f>
        <v>30000</v>
      </c>
      <c r="P22" s="47">
        <v>10000</v>
      </c>
      <c r="Q22" s="1">
        <v>10000</v>
      </c>
      <c r="R22" s="18">
        <v>10000</v>
      </c>
      <c r="S22" s="49">
        <f>R22*3</f>
        <v>30000</v>
      </c>
      <c r="T22" s="55"/>
      <c r="U22" s="49">
        <f>G22+K22+O22+S22</f>
        <v>120000</v>
      </c>
    </row>
    <row r="23" spans="1:21" ht="15.75" thickBot="1" x14ac:dyDescent="0.3">
      <c r="A23" s="37" t="s">
        <v>31</v>
      </c>
      <c r="B23" s="9"/>
      <c r="C23" s="9"/>
      <c r="D23" s="9">
        <f t="shared" ref="D23:U23" si="2">SUM(D11:D22)</f>
        <v>197500</v>
      </c>
      <c r="E23" s="9">
        <f t="shared" si="2"/>
        <v>197500</v>
      </c>
      <c r="F23" s="73">
        <f t="shared" si="2"/>
        <v>197500</v>
      </c>
      <c r="G23" s="74">
        <f t="shared" si="2"/>
        <v>592500</v>
      </c>
      <c r="H23" s="75">
        <f t="shared" si="2"/>
        <v>211500</v>
      </c>
      <c r="I23" s="9">
        <f t="shared" si="2"/>
        <v>211500</v>
      </c>
      <c r="J23" s="73">
        <f t="shared" si="2"/>
        <v>211500</v>
      </c>
      <c r="K23" s="74">
        <f t="shared" si="2"/>
        <v>634500</v>
      </c>
      <c r="L23" s="9">
        <f t="shared" si="2"/>
        <v>214500</v>
      </c>
      <c r="M23" s="9">
        <f t="shared" si="2"/>
        <v>214500</v>
      </c>
      <c r="N23" s="73">
        <f t="shared" si="2"/>
        <v>214500</v>
      </c>
      <c r="O23" s="74">
        <f t="shared" si="2"/>
        <v>643500</v>
      </c>
      <c r="P23" s="75">
        <f t="shared" si="2"/>
        <v>214500</v>
      </c>
      <c r="Q23" s="9">
        <f t="shared" si="2"/>
        <v>214500</v>
      </c>
      <c r="R23" s="73">
        <f t="shared" si="2"/>
        <v>214500</v>
      </c>
      <c r="S23" s="74">
        <f t="shared" si="2"/>
        <v>643500</v>
      </c>
      <c r="T23" s="76">
        <f t="shared" si="2"/>
        <v>170500</v>
      </c>
      <c r="U23" s="74">
        <f t="shared" si="2"/>
        <v>2684500</v>
      </c>
    </row>
    <row r="26" spans="1:21" x14ac:dyDescent="0.25">
      <c r="Q26" t="s">
        <v>100</v>
      </c>
      <c r="U26">
        <v>2216500</v>
      </c>
    </row>
    <row r="27" spans="1:21" x14ac:dyDescent="0.25">
      <c r="Q27" t="s">
        <v>101</v>
      </c>
      <c r="U27">
        <f>U23-U26</f>
        <v>468000</v>
      </c>
    </row>
  </sheetData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ТСЖ</cp:lastModifiedBy>
  <cp:lastPrinted>2015-07-01T13:47:15Z</cp:lastPrinted>
  <dcterms:created xsi:type="dcterms:W3CDTF">2012-06-27T07:26:56Z</dcterms:created>
  <dcterms:modified xsi:type="dcterms:W3CDTF">2016-07-26T12:09:16Z</dcterms:modified>
</cp:coreProperties>
</file>