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425"/>
  </bookViews>
  <sheets>
    <sheet name="2014" sheetId="2" r:id="rId1"/>
  </sheets>
  <calcPr calcId="145621" refMode="R1C1"/>
</workbook>
</file>

<file path=xl/calcChain.xml><?xml version="1.0" encoding="utf-8"?>
<calcChain xmlns="http://schemas.openxmlformats.org/spreadsheetml/2006/main">
  <c r="F35" i="2" l="1"/>
  <c r="F32" i="2"/>
  <c r="F34" i="2" l="1"/>
  <c r="D13" i="2"/>
  <c r="C13" i="2"/>
  <c r="F13" i="2" l="1"/>
  <c r="F30" i="2"/>
  <c r="F29" i="2"/>
  <c r="F14" i="2"/>
  <c r="F9" i="2"/>
  <c r="F11" i="2"/>
  <c r="F25" i="2" l="1"/>
  <c r="F12" i="2"/>
  <c r="F10" i="2"/>
  <c r="F8" i="2"/>
  <c r="F7" i="2"/>
  <c r="F2" i="2"/>
  <c r="F3" i="2" s="1"/>
  <c r="F15" i="2" l="1"/>
  <c r="F16" i="2" l="1"/>
  <c r="F36" i="2" s="1"/>
  <c r="F37" i="2" s="1"/>
</calcChain>
</file>

<file path=xl/sharedStrings.xml><?xml version="1.0" encoding="utf-8"?>
<sst xmlns="http://schemas.openxmlformats.org/spreadsheetml/2006/main" count="42" uniqueCount="41">
  <si>
    <t>за год</t>
  </si>
  <si>
    <t>*</t>
  </si>
  <si>
    <t>ИТОГО ДОХОД</t>
  </si>
  <si>
    <t>СОДЕРЖАНИЕ И ТЕКУЩИЙ РЕМОНТ</t>
  </si>
  <si>
    <t>ФОТ(руб) </t>
  </si>
  <si>
    <t>оклад</t>
  </si>
  <si>
    <t>отпускные</t>
  </si>
  <si>
    <t>доплата</t>
  </si>
  <si>
    <t>Гл. бухгалтер</t>
  </si>
  <si>
    <t>Сантехник</t>
  </si>
  <si>
    <t>Электрик</t>
  </si>
  <si>
    <t>ИТОГО   ФОТ(руб) </t>
  </si>
  <si>
    <t>Услуги Кубань Кредит банка</t>
  </si>
  <si>
    <t>Расчет по экологии</t>
  </si>
  <si>
    <t>Налог по экологии</t>
  </si>
  <si>
    <t>хознужды (лампочки, субботник, хоз.материалы ,инвентарь</t>
  </si>
  <si>
    <t>Подготовка дома к зиме</t>
  </si>
  <si>
    <t>Съем информации теплосчетчиков</t>
  </si>
  <si>
    <t>работы по электрике ( аварийное состояние)</t>
  </si>
  <si>
    <t>ВСЕГО:</t>
  </si>
  <si>
    <t>тариф</t>
  </si>
  <si>
    <t>содержание и ремонт  жилья</t>
  </si>
  <si>
    <t xml:space="preserve">Дворник 1 чел </t>
  </si>
  <si>
    <t>Паспортистка</t>
  </si>
  <si>
    <t>работы по подвалу и тех.этажу</t>
  </si>
  <si>
    <t xml:space="preserve"> уборка контейнеров (труд.дог)</t>
  </si>
  <si>
    <t>Смета доходов и расходов на  2014 г по  ТСЖ "Тюляева 8"</t>
  </si>
  <si>
    <t>канцтовары</t>
  </si>
  <si>
    <t>программист, заправка принтера, Касперский</t>
  </si>
  <si>
    <t>травля блох, мышей</t>
  </si>
  <si>
    <t>Налоги (ПФР, соц.страх)</t>
  </si>
  <si>
    <t>налог по УСНО</t>
  </si>
  <si>
    <t>расходы содерж.жилья ( ОДН, благоустройство двора)</t>
  </si>
  <si>
    <t>покос травы (4 раза)</t>
  </si>
  <si>
    <t>Аварийные службы</t>
  </si>
  <si>
    <t>пандус на 1 подъезд</t>
  </si>
  <si>
    <t>непердвиденные расходы</t>
  </si>
  <si>
    <r>
      <t>Уборщик (</t>
    </r>
    <r>
      <rPr>
        <sz val="10"/>
        <color theme="1"/>
        <rFont val="Arial"/>
        <family val="2"/>
        <charset val="204"/>
      </rPr>
      <t>оклад 2500 за 1 подъезд</t>
    </r>
    <r>
      <rPr>
        <sz val="12"/>
        <color theme="1"/>
        <rFont val="Arial"/>
        <family val="2"/>
        <charset val="204"/>
      </rPr>
      <t>)</t>
    </r>
  </si>
  <si>
    <t>изготовление тех. паспорта дома</t>
  </si>
  <si>
    <t>Председатель (управляющий)</t>
  </si>
  <si>
    <t>телефон (председ. - 150 бух. - 100 в мес)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</si>
</sst>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/>
    <xf numFmtId="0" fontId="1" fillId="0" borderId="3" xfId="0" applyFont="1" applyBorder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 applyAlignment="1"/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0" xfId="0" applyFont="1"/>
    <xf numFmtId="0" fontId="1" fillId="0" borderId="4" xfId="0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0" fillId="2" borderId="0" xfId="0" applyFill="1" applyBorder="1"/>
    <xf numFmtId="4" fontId="0" fillId="0" borderId="0" xfId="0" applyNumberFormat="1"/>
    <xf numFmtId="0" fontId="0" fillId="0" borderId="0" xfId="0" applyBorder="1"/>
    <xf numFmtId="0" fontId="4" fillId="0" borderId="5" xfId="0" applyFont="1" applyBorder="1"/>
    <xf numFmtId="4" fontId="1" fillId="2" borderId="6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4" fillId="0" borderId="7" xfId="0" applyFont="1" applyBorder="1"/>
    <xf numFmtId="4" fontId="4" fillId="0" borderId="8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4" fillId="0" borderId="9" xfId="0" applyNumberFormat="1" applyFont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4" fontId="1" fillId="0" borderId="14" xfId="0" applyNumberFormat="1" applyFont="1" applyBorder="1" applyAlignment="1">
      <alignment horizontal="center"/>
    </xf>
    <xf numFmtId="0" fontId="7" fillId="3" borderId="13" xfId="0" applyFont="1" applyFill="1" applyBorder="1" applyAlignment="1"/>
    <xf numFmtId="4" fontId="7" fillId="3" borderId="14" xfId="0" applyNumberFormat="1" applyFont="1" applyFill="1" applyBorder="1" applyAlignment="1">
      <alignment horizontal="center"/>
    </xf>
    <xf numFmtId="0" fontId="1" fillId="0" borderId="15" xfId="0" applyFont="1" applyBorder="1" applyAlignment="1"/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tabSelected="1" topLeftCell="A22" workbookViewId="0">
      <selection activeCell="F29" sqref="F29"/>
    </sheetView>
  </sheetViews>
  <sheetFormatPr defaultRowHeight="15" x14ac:dyDescent="0.25"/>
  <cols>
    <col min="1" max="1" width="3.5703125" customWidth="1"/>
    <col min="2" max="2" width="35.5703125" customWidth="1"/>
    <col min="3" max="3" width="12.28515625" customWidth="1"/>
    <col min="4" max="4" width="11.28515625" customWidth="1"/>
    <col min="5" max="5" width="11.42578125" customWidth="1"/>
    <col min="6" max="6" width="14.42578125" customWidth="1"/>
    <col min="7" max="7" width="15.5703125" customWidth="1"/>
    <col min="8" max="8" width="10.42578125" customWidth="1"/>
    <col min="9" max="9" width="23.28515625" customWidth="1"/>
    <col min="10" max="10" width="27.140625" customWidth="1"/>
    <col min="13" max="13" width="11.140625" bestFit="1" customWidth="1"/>
  </cols>
  <sheetData>
    <row r="1" spans="2:9" ht="15.75" x14ac:dyDescent="0.25">
      <c r="B1" s="58" t="s">
        <v>26</v>
      </c>
      <c r="C1" s="58"/>
      <c r="D1" s="58"/>
      <c r="E1" s="58"/>
      <c r="F1" t="s">
        <v>0</v>
      </c>
    </row>
    <row r="2" spans="2:9" ht="15.75" x14ac:dyDescent="0.25">
      <c r="B2" s="5" t="s">
        <v>21</v>
      </c>
      <c r="C2" s="1">
        <v>14</v>
      </c>
      <c r="D2" s="2" t="s">
        <v>1</v>
      </c>
      <c r="E2" s="3">
        <v>8744.2000000000007</v>
      </c>
      <c r="F2" s="4">
        <f>C2*E2*12</f>
        <v>1469025.6</v>
      </c>
      <c r="G2" s="32"/>
      <c r="H2" s="21"/>
      <c r="I2" s="21"/>
    </row>
    <row r="3" spans="2:9" ht="15.75" x14ac:dyDescent="0.25">
      <c r="B3" s="5" t="s">
        <v>2</v>
      </c>
      <c r="C3" s="8"/>
      <c r="D3" s="6"/>
      <c r="E3" s="6"/>
      <c r="F3" s="3">
        <f>F2</f>
        <v>1469025.6</v>
      </c>
      <c r="G3" s="7"/>
    </row>
    <row r="4" spans="2:9" ht="6.75" customHeight="1" x14ac:dyDescent="0.25">
      <c r="B4" s="5"/>
      <c r="C4" s="8"/>
      <c r="D4" s="6"/>
      <c r="E4" s="6"/>
      <c r="F4" s="45"/>
      <c r="G4" s="7"/>
    </row>
    <row r="5" spans="2:9" ht="16.5" thickBot="1" x14ac:dyDescent="0.3">
      <c r="B5" s="5" t="s">
        <v>3</v>
      </c>
      <c r="C5" s="6"/>
      <c r="D5" s="6"/>
      <c r="E5" s="6"/>
      <c r="F5" s="6"/>
      <c r="G5" s="7"/>
    </row>
    <row r="6" spans="2:9" ht="15.75" x14ac:dyDescent="0.25">
      <c r="B6" s="35" t="s">
        <v>4</v>
      </c>
      <c r="C6" s="36" t="s">
        <v>5</v>
      </c>
      <c r="D6" s="36" t="s">
        <v>6</v>
      </c>
      <c r="E6" s="36" t="s">
        <v>7</v>
      </c>
      <c r="F6" s="37" t="s">
        <v>0</v>
      </c>
      <c r="G6" s="9"/>
    </row>
    <row r="7" spans="2:9" ht="15.75" x14ac:dyDescent="0.25">
      <c r="B7" s="38" t="s">
        <v>39</v>
      </c>
      <c r="C7" s="3">
        <v>15000</v>
      </c>
      <c r="D7" s="3">
        <v>15000</v>
      </c>
      <c r="E7" s="3"/>
      <c r="F7" s="39">
        <f t="shared" ref="F7:F12" si="0">C7*12+D7+E7</f>
        <v>195000</v>
      </c>
      <c r="G7" s="9"/>
    </row>
    <row r="8" spans="2:9" ht="15.75" x14ac:dyDescent="0.25">
      <c r="B8" s="38" t="s">
        <v>8</v>
      </c>
      <c r="C8" s="3">
        <v>14000</v>
      </c>
      <c r="D8" s="3">
        <v>14000</v>
      </c>
      <c r="E8" s="3"/>
      <c r="F8" s="39">
        <f t="shared" si="0"/>
        <v>182000</v>
      </c>
      <c r="G8" s="9"/>
    </row>
    <row r="9" spans="2:9" ht="16.5" thickBot="1" x14ac:dyDescent="0.3">
      <c r="B9" s="42" t="s">
        <v>23</v>
      </c>
      <c r="C9" s="43">
        <v>1850</v>
      </c>
      <c r="D9" s="43">
        <v>1800</v>
      </c>
      <c r="E9" s="43"/>
      <c r="F9" s="44">
        <f>C9*12+D9+E9</f>
        <v>24000</v>
      </c>
      <c r="G9" s="9"/>
    </row>
    <row r="10" spans="2:9" ht="15.75" x14ac:dyDescent="0.25">
      <c r="B10" s="38" t="s">
        <v>9</v>
      </c>
      <c r="C10" s="3">
        <v>5747</v>
      </c>
      <c r="D10" s="3">
        <v>5700</v>
      </c>
      <c r="E10" s="3"/>
      <c r="F10" s="39">
        <f t="shared" si="0"/>
        <v>74664</v>
      </c>
      <c r="G10" s="9"/>
    </row>
    <row r="11" spans="2:9" ht="15.75" x14ac:dyDescent="0.25">
      <c r="B11" s="38" t="s">
        <v>10</v>
      </c>
      <c r="C11" s="3">
        <v>5060</v>
      </c>
      <c r="D11" s="3">
        <v>5000</v>
      </c>
      <c r="E11" s="3"/>
      <c r="F11" s="39">
        <f t="shared" ref="F11" si="1">C11*12+D11+E11</f>
        <v>65720</v>
      </c>
      <c r="G11" s="9"/>
    </row>
    <row r="12" spans="2:9" ht="15" customHeight="1" x14ac:dyDescent="0.25">
      <c r="B12" s="38" t="s">
        <v>22</v>
      </c>
      <c r="C12" s="3">
        <v>10000</v>
      </c>
      <c r="D12" s="3">
        <v>9500</v>
      </c>
      <c r="E12" s="3"/>
      <c r="F12" s="39">
        <f t="shared" si="0"/>
        <v>129500</v>
      </c>
      <c r="G12" s="59"/>
      <c r="H12" s="59"/>
    </row>
    <row r="13" spans="2:9" ht="18" customHeight="1" x14ac:dyDescent="0.25">
      <c r="B13" s="38" t="s">
        <v>37</v>
      </c>
      <c r="C13" s="3">
        <f>2500*5</f>
        <v>12500</v>
      </c>
      <c r="D13" s="3">
        <f>2500*5</f>
        <v>12500</v>
      </c>
      <c r="E13" s="3"/>
      <c r="F13" s="39">
        <f>C13*12+D13+E13</f>
        <v>162500</v>
      </c>
      <c r="G13" s="12"/>
      <c r="H13" s="11"/>
    </row>
    <row r="14" spans="2:9" ht="16.5" customHeight="1" x14ac:dyDescent="0.25">
      <c r="B14" s="40" t="s">
        <v>25</v>
      </c>
      <c r="C14" s="34">
        <v>2874</v>
      </c>
      <c r="D14" s="34">
        <v>0</v>
      </c>
      <c r="E14" s="34"/>
      <c r="F14" s="41">
        <f t="shared" ref="F14" si="2">C14*12+D14+E14</f>
        <v>34488</v>
      </c>
      <c r="G14" s="31"/>
    </row>
    <row r="15" spans="2:9" ht="19.5" customHeight="1" thickBot="1" x14ac:dyDescent="0.3">
      <c r="B15" s="13" t="s">
        <v>11</v>
      </c>
      <c r="C15" s="14"/>
      <c r="D15" s="14"/>
      <c r="E15" s="15"/>
      <c r="F15" s="33">
        <f>SUM(F7:F14)</f>
        <v>867872</v>
      </c>
      <c r="G15" s="16"/>
    </row>
    <row r="16" spans="2:9" ht="19.5" customHeight="1" thickBot="1" x14ac:dyDescent="0.3">
      <c r="B16" s="55" t="s">
        <v>30</v>
      </c>
      <c r="C16" s="56"/>
      <c r="D16" s="56"/>
      <c r="E16" s="57"/>
      <c r="F16" s="18">
        <f>F15*20.2%</f>
        <v>175310.144</v>
      </c>
      <c r="G16" s="9"/>
    </row>
    <row r="17" spans="2:8" ht="16.5" thickBot="1" x14ac:dyDescent="0.3">
      <c r="B17" s="52" t="s">
        <v>12</v>
      </c>
      <c r="C17" s="53"/>
      <c r="D17" s="53"/>
      <c r="E17" s="54"/>
      <c r="F17" s="18">
        <v>10000</v>
      </c>
      <c r="G17" s="19"/>
    </row>
    <row r="18" spans="2:8" ht="16.5" thickBot="1" x14ac:dyDescent="0.3">
      <c r="B18" s="52" t="s">
        <v>31</v>
      </c>
      <c r="C18" s="53"/>
      <c r="D18" s="53"/>
      <c r="E18" s="54"/>
      <c r="F18" s="18">
        <v>3000</v>
      </c>
      <c r="G18" s="19"/>
    </row>
    <row r="19" spans="2:8" ht="16.5" thickBot="1" x14ac:dyDescent="0.3">
      <c r="B19" s="52" t="s">
        <v>14</v>
      </c>
      <c r="C19" s="53"/>
      <c r="D19" s="53"/>
      <c r="E19" s="54"/>
      <c r="F19" s="18">
        <v>1000</v>
      </c>
    </row>
    <row r="20" spans="2:8" ht="16.5" thickBot="1" x14ac:dyDescent="0.3">
      <c r="B20" s="52" t="s">
        <v>35</v>
      </c>
      <c r="C20" s="53"/>
      <c r="D20" s="53"/>
      <c r="E20" s="54"/>
      <c r="F20" s="18">
        <v>50000</v>
      </c>
      <c r="G20" s="20"/>
    </row>
    <row r="21" spans="2:8" ht="16.5" thickBot="1" x14ac:dyDescent="0.3">
      <c r="B21" s="52" t="s">
        <v>34</v>
      </c>
      <c r="C21" s="53"/>
      <c r="D21" s="53"/>
      <c r="E21" s="54"/>
      <c r="F21" s="18">
        <v>20000</v>
      </c>
      <c r="G21" s="20"/>
    </row>
    <row r="22" spans="2:8" ht="16.5" thickBot="1" x14ac:dyDescent="0.3">
      <c r="B22" s="10" t="s">
        <v>15</v>
      </c>
      <c r="C22" s="17"/>
      <c r="D22" s="17"/>
      <c r="E22" s="17"/>
      <c r="F22" s="18">
        <v>20000</v>
      </c>
      <c r="G22" s="20"/>
    </row>
    <row r="23" spans="2:8" ht="16.5" thickBot="1" x14ac:dyDescent="0.3">
      <c r="B23" s="52" t="s">
        <v>16</v>
      </c>
      <c r="C23" s="53"/>
      <c r="D23" s="53"/>
      <c r="E23" s="54"/>
      <c r="F23" s="18">
        <v>60000</v>
      </c>
      <c r="G23" s="19"/>
      <c r="H23" s="19"/>
    </row>
    <row r="24" spans="2:8" ht="16.5" thickBot="1" x14ac:dyDescent="0.3">
      <c r="B24" s="52" t="s">
        <v>32</v>
      </c>
      <c r="C24" s="53"/>
      <c r="D24" s="53"/>
      <c r="E24" s="54"/>
      <c r="F24" s="18">
        <v>60000</v>
      </c>
      <c r="G24" s="19"/>
      <c r="H24" s="19"/>
    </row>
    <row r="25" spans="2:8" ht="16.5" thickBot="1" x14ac:dyDescent="0.3">
      <c r="B25" s="52" t="s">
        <v>17</v>
      </c>
      <c r="C25" s="53"/>
      <c r="D25" s="53"/>
      <c r="E25" s="54"/>
      <c r="F25" s="18">
        <f>1000*12</f>
        <v>12000</v>
      </c>
      <c r="G25" s="19"/>
      <c r="H25" s="19"/>
    </row>
    <row r="26" spans="2:8" ht="16.5" thickBot="1" x14ac:dyDescent="0.3">
      <c r="B26" s="52" t="s">
        <v>38</v>
      </c>
      <c r="C26" s="53"/>
      <c r="D26" s="53"/>
      <c r="E26" s="54"/>
      <c r="F26" s="18">
        <v>40000</v>
      </c>
      <c r="G26" s="19"/>
      <c r="H26" s="19"/>
    </row>
    <row r="27" spans="2:8" ht="20.25" customHeight="1" thickBot="1" x14ac:dyDescent="0.3">
      <c r="B27" s="52" t="s">
        <v>29</v>
      </c>
      <c r="C27" s="53"/>
      <c r="D27" s="53"/>
      <c r="E27" s="54"/>
      <c r="F27" s="18">
        <v>10000</v>
      </c>
      <c r="G27" s="19"/>
      <c r="H27" s="19"/>
    </row>
    <row r="28" spans="2:8" ht="20.25" customHeight="1" thickBot="1" x14ac:dyDescent="0.3">
      <c r="B28" s="46" t="s">
        <v>33</v>
      </c>
      <c r="C28" s="47"/>
      <c r="D28" s="47"/>
      <c r="E28" s="48"/>
      <c r="F28" s="18">
        <v>12000</v>
      </c>
      <c r="G28" s="19"/>
      <c r="H28" s="19"/>
    </row>
    <row r="29" spans="2:8" ht="20.25" customHeight="1" thickBot="1" x14ac:dyDescent="0.3">
      <c r="B29" s="52" t="s">
        <v>13</v>
      </c>
      <c r="C29" s="53"/>
      <c r="D29" s="53"/>
      <c r="E29" s="54"/>
      <c r="F29" s="18">
        <f>300*4</f>
        <v>1200</v>
      </c>
      <c r="G29" s="19"/>
      <c r="H29" s="19"/>
    </row>
    <row r="30" spans="2:8" ht="20.25" customHeight="1" thickBot="1" x14ac:dyDescent="0.3">
      <c r="B30" s="52" t="s">
        <v>28</v>
      </c>
      <c r="C30" s="53"/>
      <c r="D30" s="53"/>
      <c r="E30" s="54"/>
      <c r="F30" s="18">
        <f>250*6+6000+1200</f>
        <v>8700</v>
      </c>
      <c r="G30" s="19"/>
      <c r="H30" s="19"/>
    </row>
    <row r="31" spans="2:8" ht="20.25" customHeight="1" thickBot="1" x14ac:dyDescent="0.3">
      <c r="B31" s="49" t="s">
        <v>27</v>
      </c>
      <c r="C31" s="50"/>
      <c r="D31" s="50"/>
      <c r="E31" s="51"/>
      <c r="F31" s="18">
        <v>5000</v>
      </c>
      <c r="G31" s="19"/>
      <c r="H31" s="19"/>
    </row>
    <row r="32" spans="2:8" ht="20.25" customHeight="1" thickBot="1" x14ac:dyDescent="0.3">
      <c r="B32" s="52" t="s">
        <v>40</v>
      </c>
      <c r="C32" s="53"/>
      <c r="D32" s="53"/>
      <c r="E32" s="54"/>
      <c r="F32" s="18">
        <f>(150+100)*12</f>
        <v>3000</v>
      </c>
      <c r="G32" s="19"/>
      <c r="H32" s="19"/>
    </row>
    <row r="33" spans="2:8" ht="21.75" customHeight="1" thickBot="1" x14ac:dyDescent="0.3">
      <c r="B33" s="55" t="s">
        <v>24</v>
      </c>
      <c r="C33" s="56"/>
      <c r="D33" s="56"/>
      <c r="E33" s="57"/>
      <c r="F33" s="18">
        <v>20000</v>
      </c>
      <c r="G33" s="19"/>
      <c r="H33" s="19"/>
    </row>
    <row r="34" spans="2:8" ht="16.5" thickBot="1" x14ac:dyDescent="0.3">
      <c r="B34" s="52" t="s">
        <v>18</v>
      </c>
      <c r="C34" s="53"/>
      <c r="D34" s="53"/>
      <c r="E34" s="54"/>
      <c r="F34" s="18">
        <f>15000+7528.42-8394.43+1049.3</f>
        <v>15183.289999999997</v>
      </c>
      <c r="G34" s="19"/>
      <c r="H34" s="19"/>
    </row>
    <row r="35" spans="2:8" ht="16.5" thickBot="1" x14ac:dyDescent="0.3">
      <c r="B35" s="52" t="s">
        <v>36</v>
      </c>
      <c r="C35" s="53"/>
      <c r="D35" s="53"/>
      <c r="E35" s="54"/>
      <c r="F35" s="23">
        <f>50000+17244+4197.21-281.04+3600</f>
        <v>74760.170000000013</v>
      </c>
      <c r="G35" s="24"/>
      <c r="H35" s="19"/>
    </row>
    <row r="36" spans="2:8" ht="16.5" thickBot="1" x14ac:dyDescent="0.3">
      <c r="B36" s="25" t="s">
        <v>19</v>
      </c>
      <c r="C36" s="22"/>
      <c r="D36" s="22"/>
      <c r="E36" s="22"/>
      <c r="F36" s="26">
        <f>SUM(F15:F35)</f>
        <v>1469025.6039999998</v>
      </c>
      <c r="G36" s="24"/>
      <c r="H36" s="24"/>
    </row>
    <row r="37" spans="2:8" ht="15.75" x14ac:dyDescent="0.25">
      <c r="B37" s="27"/>
      <c r="C37" s="28" t="s">
        <v>20</v>
      </c>
      <c r="D37" s="28"/>
      <c r="E37" s="28"/>
      <c r="F37" s="29">
        <f>(F36/E2)/12</f>
        <v>14.000000038120504</v>
      </c>
      <c r="G37" s="29"/>
    </row>
    <row r="38" spans="2:8" ht="15.75" x14ac:dyDescent="0.25">
      <c r="C38" s="28"/>
      <c r="D38" s="28"/>
      <c r="E38" s="28"/>
      <c r="F38" s="29"/>
      <c r="G38" s="30"/>
    </row>
  </sheetData>
  <mergeCells count="19">
    <mergeCell ref="B25:E25"/>
    <mergeCell ref="B1:E1"/>
    <mergeCell ref="G12:H12"/>
    <mergeCell ref="B16:E16"/>
    <mergeCell ref="B17:E17"/>
    <mergeCell ref="B18:E18"/>
    <mergeCell ref="B19:E19"/>
    <mergeCell ref="B20:E20"/>
    <mergeCell ref="B21:E21"/>
    <mergeCell ref="B23:E23"/>
    <mergeCell ref="B24:E24"/>
    <mergeCell ref="B26:E26"/>
    <mergeCell ref="B27:E27"/>
    <mergeCell ref="B33:E33"/>
    <mergeCell ref="B34:E34"/>
    <mergeCell ref="B35:E35"/>
    <mergeCell ref="B32:E32"/>
    <mergeCell ref="B29:E29"/>
    <mergeCell ref="B30:E30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cp:lastPrinted>2014-02-17T11:56:47Z</cp:lastPrinted>
  <dcterms:created xsi:type="dcterms:W3CDTF">2012-12-11T04:54:51Z</dcterms:created>
  <dcterms:modified xsi:type="dcterms:W3CDTF">2014-02-18T11:15:13Z</dcterms:modified>
</cp:coreProperties>
</file>