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customProperty26.bin" ContentType="application/vnd.openxmlformats-officedocument.spreadsheetml.customProperty"/>
  <Override PartName="/xl/customProperty27.bin" ContentType="application/vnd.openxmlformats-officedocument.spreadsheetml.customProperty"/>
  <Override PartName="/xl/comments1.xml" ContentType="application/vnd.openxmlformats-officedocument.spreadsheetml.comments+xml"/>
  <Override PartName="/xl/customProperty28.bin" ContentType="application/vnd.openxmlformats-officedocument.spreadsheetml.customProperty"/>
  <Override PartName="/xl/customProperty29.bin" ContentType="application/vnd.openxmlformats-officedocument.spreadsheetml.customProperty"/>
  <Override PartName="/xl/customProperty30.bin" ContentType="application/vnd.openxmlformats-officedocument.spreadsheetml.customProperty"/>
  <Override PartName="/xl/customProperty31.bin" ContentType="application/vnd.openxmlformats-officedocument.spreadsheetml.customProperty"/>
  <Override PartName="/xl/customProperty32.bin" ContentType="application/vnd.openxmlformats-officedocument.spreadsheetml.customProperty"/>
  <Override PartName="/xl/customProperty33.bin" ContentType="application/vnd.openxmlformats-officedocument.spreadsheetml.customProperty"/>
  <Override PartName="/xl/customProperty34.bin" ContentType="application/vnd.openxmlformats-officedocument.spreadsheetml.customProperty"/>
  <Override PartName="/xl/customProperty35.bin" ContentType="application/vnd.openxmlformats-officedocument.spreadsheetml.customProperty"/>
  <Override PartName="/xl/customProperty36.bin" ContentType="application/vnd.openxmlformats-officedocument.spreadsheetml.customProperty"/>
  <Override PartName="/xl/customProperty37.bin" ContentType="application/vnd.openxmlformats-officedocument.spreadsheetml.customProperty"/>
  <Override PartName="/xl/customProperty38.bin" ContentType="application/vnd.openxmlformats-officedocument.spreadsheetml.customProperty"/>
  <Override PartName="/xl/customProperty39.bin" ContentType="application/vnd.openxmlformats-officedocument.spreadsheetml.customProperty"/>
  <Override PartName="/xl/customProperty40.bin" ContentType="application/vnd.openxmlformats-officedocument.spreadsheetml.customProperty"/>
  <Override PartName="/xl/customProperty41.bin" ContentType="application/vnd.openxmlformats-officedocument.spreadsheetml.customProperty"/>
  <Override PartName="/xl/customProperty42.bin" ContentType="application/vnd.openxmlformats-officedocument.spreadsheetml.customProperty"/>
  <Override PartName="/xl/customProperty43.bin" ContentType="application/vnd.openxmlformats-officedocument.spreadsheetml.customProperty"/>
  <Override PartName="/xl/comments2.xml" ContentType="application/vnd.openxmlformats-officedocument.spreadsheetml.comments+xml"/>
  <Override PartName="/xl/customProperty44.bin" ContentType="application/vnd.openxmlformats-officedocument.spreadsheetml.customProperty"/>
  <Override PartName="/xl/customProperty45.bin" ContentType="application/vnd.openxmlformats-officedocument.spreadsheetml.customProperty"/>
  <Override PartName="/xl/customProperty46.bin" ContentType="application/vnd.openxmlformats-officedocument.spreadsheetml.customProperty"/>
  <Override PartName="/xl/customProperty47.bin" ContentType="application/vnd.openxmlformats-officedocument.spreadsheetml.customProperty"/>
  <Override PartName="/xl/customProperty48.bin" ContentType="application/vnd.openxmlformats-officedocument.spreadsheetml.customProperty"/>
  <Override PartName="/xl/customProperty49.bin" ContentType="application/vnd.openxmlformats-officedocument.spreadsheetml.customProperty"/>
  <Override PartName="/xl/customProperty50.bin" ContentType="application/vnd.openxmlformats-officedocument.spreadsheetml.customProperty"/>
  <Override PartName="/xl/customProperty51.bin" ContentType="application/vnd.openxmlformats-officedocument.spreadsheetml.customProperty"/>
  <Override PartName="/xl/customProperty52.bin" ContentType="application/vnd.openxmlformats-officedocument.spreadsheetml.customProperty"/>
  <Override PartName="/xl/customProperty53.bin" ContentType="application/vnd.openxmlformats-officedocument.spreadsheetml.customProperty"/>
  <Override PartName="/xl/customProperty54.bin" ContentType="application/vnd.openxmlformats-officedocument.spreadsheetml.customProperty"/>
  <Override PartName="/xl/customProperty55.bin" ContentType="application/vnd.openxmlformats-officedocument.spreadsheetml.customProperty"/>
  <Override PartName="/xl/customProperty56.bin" ContentType="application/vnd.openxmlformats-officedocument.spreadsheetml.customProperty"/>
  <Override PartName="/xl/customProperty57.bin" ContentType="application/vnd.openxmlformats-officedocument.spreadsheetml.customProperty"/>
  <Override PartName="/xl/comments3.xml" ContentType="application/vnd.openxmlformats-officedocument.spreadsheetml.comments+xml"/>
  <Override PartName="/xl/customProperty58.bin" ContentType="application/vnd.openxmlformats-officedocument.spreadsheetml.customProperty"/>
  <Override PartName="/xl/customProperty59.bin" ContentType="application/vnd.openxmlformats-officedocument.spreadsheetml.customProperty"/>
  <Override PartName="/xl/customProperty60.bin" ContentType="application/vnd.openxmlformats-officedocument.spreadsheetml.customProperty"/>
  <Override PartName="/xl/customProperty61.bin" ContentType="application/vnd.openxmlformats-officedocument.spreadsheetml.customProperty"/>
  <Override PartName="/xl/customProperty62.bin" ContentType="application/vnd.openxmlformats-officedocument.spreadsheetml.customProperty"/>
  <Override PartName="/xl/customProperty63.bin" ContentType="application/vnd.openxmlformats-officedocument.spreadsheetml.customProperty"/>
  <Override PartName="/xl/customProperty64.bin" ContentType="application/vnd.openxmlformats-officedocument.spreadsheetml.customProperty"/>
  <Override PartName="/xl/customProperty65.bin" ContentType="application/vnd.openxmlformats-officedocument.spreadsheetml.customProperty"/>
  <Override PartName="/xl/customProperty66.bin" ContentType="application/vnd.openxmlformats-officedocument.spreadsheetml.customProperty"/>
  <Override PartName="/xl/customProperty67.bin" ContentType="application/vnd.openxmlformats-officedocument.spreadsheetml.customProperty"/>
  <Override PartName="/xl/customProperty68.bin" ContentType="application/vnd.openxmlformats-officedocument.spreadsheetml.customProperty"/>
  <Override PartName="/xl/customProperty69.bin" ContentType="application/vnd.openxmlformats-officedocument.spreadsheetml.customProperty"/>
  <Override PartName="/xl/customProperty70.bin" ContentType="application/vnd.openxmlformats-officedocument.spreadsheetml.customProperty"/>
  <Override PartName="/xl/customProperty71.bin" ContentType="application/vnd.openxmlformats-officedocument.spreadsheetml.customProperty"/>
  <Override PartName="/xl/customProperty72.bin" ContentType="application/vnd.openxmlformats-officedocument.spreadsheetml.customProperty"/>
  <Override PartName="/xl/comments4.xml" ContentType="application/vnd.openxmlformats-officedocument.spreadsheetml.comments+xml"/>
  <Override PartName="/xl/customProperty73.bin" ContentType="application/vnd.openxmlformats-officedocument.spreadsheetml.customProperty"/>
  <Override PartName="/xl/customProperty74.bin" ContentType="application/vnd.openxmlformats-officedocument.spreadsheetml.customProperty"/>
  <Override PartName="/xl/customProperty75.bin" ContentType="application/vnd.openxmlformats-officedocument.spreadsheetml.customProperty"/>
  <Override PartName="/xl/customProperty76.bin" ContentType="application/vnd.openxmlformats-officedocument.spreadsheetml.customProperty"/>
  <Override PartName="/xl/customProperty77.bin" ContentType="application/vnd.openxmlformats-officedocument.spreadsheetml.customProperty"/>
  <Override PartName="/xl/customProperty78.bin" ContentType="application/vnd.openxmlformats-officedocument.spreadsheetml.customProperty"/>
  <Override PartName="/xl/customProperty79.bin" ContentType="application/vnd.openxmlformats-officedocument.spreadsheetml.customProperty"/>
  <Override PartName="/xl/customProperty80.bin" ContentType="application/vnd.openxmlformats-officedocument.spreadsheetml.customProperty"/>
  <Override PartName="/xl/customProperty81.bin" ContentType="application/vnd.openxmlformats-officedocument.spreadsheetml.customProperty"/>
  <Override PartName="/xl/customProperty82.bin" ContentType="application/vnd.openxmlformats-officedocument.spreadsheetml.customProperty"/>
  <Override PartName="/xl/customProperty83.bin" ContentType="application/vnd.openxmlformats-officedocument.spreadsheetml.customProperty"/>
  <Override PartName="/xl/customProperty84.bin" ContentType="application/vnd.openxmlformats-officedocument.spreadsheetml.customProperty"/>
  <Override PartName="/xl/customProperty85.bin" ContentType="application/vnd.openxmlformats-officedocument.spreadsheetml.customProperty"/>
  <Override PartName="/xl/comments5.xml" ContentType="application/vnd.openxmlformats-officedocument.spreadsheetml.comments+xml"/>
  <Override PartName="/xl/customProperty86.bin" ContentType="application/vnd.openxmlformats-officedocument.spreadsheetml.customProperty"/>
  <Override PartName="/xl/customProperty87.bin" ContentType="application/vnd.openxmlformats-officedocument.spreadsheetml.customProperty"/>
  <Override PartName="/xl/customProperty88.bin" ContentType="application/vnd.openxmlformats-officedocument.spreadsheetml.customProperty"/>
  <Override PartName="/xl/customProperty89.bin" ContentType="application/vnd.openxmlformats-officedocument.spreadsheetml.customProperty"/>
  <Override PartName="/xl/customProperty90.bin" ContentType="application/vnd.openxmlformats-officedocument.spreadsheetml.customProperty"/>
  <Override PartName="/xl/customProperty91.bin" ContentType="application/vnd.openxmlformats-officedocument.spreadsheetml.customProperty"/>
  <Override PartName="/xl/customProperty92.bin" ContentType="application/vnd.openxmlformats-officedocument.spreadsheetml.customProperty"/>
  <Override PartName="/xl/customProperty93.bin" ContentType="application/vnd.openxmlformats-officedocument.spreadsheetml.customProperty"/>
  <Override PartName="/xl/customProperty94.bin" ContentType="application/vnd.openxmlformats-officedocument.spreadsheetml.customProperty"/>
  <Override PartName="/xl/customProperty95.bin" ContentType="application/vnd.openxmlformats-officedocument.spreadsheetml.customProperty"/>
  <Override PartName="/xl/customProperty96.bin" ContentType="application/vnd.openxmlformats-officedocument.spreadsheetml.customProperty"/>
  <Override PartName="/xl/customProperty97.bin" ContentType="application/vnd.openxmlformats-officedocument.spreadsheetml.customProperty"/>
  <Override PartName="/xl/customProperty98.bin" ContentType="application/vnd.openxmlformats-officedocument.spreadsheetml.customProperty"/>
  <Override PartName="/xl/comments6.xml" ContentType="application/vnd.openxmlformats-officedocument.spreadsheetml.comments+xml"/>
  <Override PartName="/xl/customProperty99.bin" ContentType="application/vnd.openxmlformats-officedocument.spreadsheetml.customProperty"/>
  <Override PartName="/xl/customProperty100.bin" ContentType="application/vnd.openxmlformats-officedocument.spreadsheetml.customProperty"/>
  <Override PartName="/xl/customProperty101.bin" ContentType="application/vnd.openxmlformats-officedocument.spreadsheetml.customProperty"/>
  <Override PartName="/xl/customProperty102.bin" ContentType="application/vnd.openxmlformats-officedocument.spreadsheetml.customProperty"/>
  <Override PartName="/xl/customProperty103.bin" ContentType="application/vnd.openxmlformats-officedocument.spreadsheetml.customProperty"/>
  <Override PartName="/xl/customProperty104.bin" ContentType="application/vnd.openxmlformats-officedocument.spreadsheetml.customProperty"/>
  <Override PartName="/xl/customProperty105.bin" ContentType="application/vnd.openxmlformats-officedocument.spreadsheetml.customProperty"/>
  <Override PartName="/xl/customProperty106.bin" ContentType="application/vnd.openxmlformats-officedocument.spreadsheetml.customProperty"/>
  <Override PartName="/xl/customProperty107.bin" ContentType="application/vnd.openxmlformats-officedocument.spreadsheetml.customProperty"/>
  <Override PartName="/xl/customProperty108.bin" ContentType="application/vnd.openxmlformats-officedocument.spreadsheetml.customProperty"/>
  <Override PartName="/xl/customProperty109.bin" ContentType="application/vnd.openxmlformats-officedocument.spreadsheetml.customProperty"/>
  <Override PartName="/xl/customProperty110.bin" ContentType="application/vnd.openxmlformats-officedocument.spreadsheetml.customProperty"/>
  <Override PartName="/xl/customProperty111.bin" ContentType="application/vnd.openxmlformats-officedocument.spreadsheetml.customProperty"/>
  <Override PartName="/xl/customProperty112.bin" ContentType="application/vnd.openxmlformats-officedocument.spreadsheetml.customProperty"/>
  <Override PartName="/xl/customProperty113.bin" ContentType="application/vnd.openxmlformats-officedocument.spreadsheetml.customProperty"/>
  <Override PartName="/xl/customProperty114.bin" ContentType="application/vnd.openxmlformats-officedocument.spreadsheetml.customProperty"/>
  <Override PartName="/xl/customProperty115.bin" ContentType="application/vnd.openxmlformats-officedocument.spreadsheetml.customProperty"/>
  <Override PartName="/xl/comments7.xml" ContentType="application/vnd.openxmlformats-officedocument.spreadsheetml.comments+xml"/>
  <Override PartName="/xl/customProperty116.bin" ContentType="application/vnd.openxmlformats-officedocument.spreadsheetml.customProperty"/>
  <Override PartName="/xl/customProperty117.bin" ContentType="application/vnd.openxmlformats-officedocument.spreadsheetml.customProperty"/>
  <Override PartName="/xl/customProperty118.bin" ContentType="application/vnd.openxmlformats-officedocument.spreadsheetml.customProperty"/>
  <Override PartName="/xl/customProperty119.bin" ContentType="application/vnd.openxmlformats-officedocument.spreadsheetml.customProperty"/>
  <Override PartName="/xl/customProperty120.bin" ContentType="application/vnd.openxmlformats-officedocument.spreadsheetml.customProperty"/>
  <Override PartName="/xl/customProperty121.bin" ContentType="application/vnd.openxmlformats-officedocument.spreadsheetml.customProperty"/>
  <Override PartName="/xl/customProperty122.bin" ContentType="application/vnd.openxmlformats-officedocument.spreadsheetml.customProperty"/>
  <Override PartName="/xl/customProperty123.bin" ContentType="application/vnd.openxmlformats-officedocument.spreadsheetml.customProperty"/>
  <Override PartName="/xl/customProperty124.bin" ContentType="application/vnd.openxmlformats-officedocument.spreadsheetml.customProperty"/>
  <Override PartName="/xl/customProperty125.bin" ContentType="application/vnd.openxmlformats-officedocument.spreadsheetml.customProperty"/>
  <Override PartName="/xl/comments8.xml" ContentType="application/vnd.openxmlformats-officedocument.spreadsheetml.comments+xml"/>
  <Override PartName="/xl/customProperty126.bin" ContentType="application/vnd.openxmlformats-officedocument.spreadsheetml.customProperty"/>
  <Override PartName="/xl/customProperty127.bin" ContentType="application/vnd.openxmlformats-officedocument.spreadsheetml.customProperty"/>
  <Override PartName="/xl/customProperty128.bin" ContentType="application/vnd.openxmlformats-officedocument.spreadsheetml.customProperty"/>
  <Override PartName="/xl/customProperty129.bin" ContentType="application/vnd.openxmlformats-officedocument.spreadsheetml.customProperty"/>
  <Override PartName="/xl/customProperty130.bin" ContentType="application/vnd.openxmlformats-officedocument.spreadsheetml.customProperty"/>
  <Override PartName="/xl/customProperty131.bin" ContentType="application/vnd.openxmlformats-officedocument.spreadsheetml.customProperty"/>
  <Override PartName="/xl/customProperty132.bin" ContentType="application/vnd.openxmlformats-officedocument.spreadsheetml.customProperty"/>
  <Override PartName="/xl/customProperty133.bin" ContentType="application/vnd.openxmlformats-officedocument.spreadsheetml.customProperty"/>
  <Override PartName="/xl/customProperty134.bin" ContentType="application/vnd.openxmlformats-officedocument.spreadsheetml.customProperty"/>
  <Override PartName="/xl/customProperty135.bin" ContentType="application/vnd.openxmlformats-officedocument.spreadsheetml.customProperty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nsobolevskaya\Documents\ФИНАНСОВЫЙ МЕНЕДЖМЕНТ\По результатам 2023 года\Рейтинг\"/>
    </mc:Choice>
  </mc:AlternateContent>
  <bookViews>
    <workbookView xWindow="3555" yWindow="885" windowWidth="21600" windowHeight="11295" tabRatio="680" firstSheet="2" activeTab="6"/>
  </bookViews>
  <sheets>
    <sheet name="1. Управление расходами" sheetId="88" r:id="rId1"/>
    <sheet name="2. Управление доходами" sheetId="94" r:id="rId2"/>
    <sheet name="3. Вед учета и сост отчетности" sheetId="90" r:id="rId3"/>
    <sheet name="4. Внутр фин аудит" sheetId="91" r:id="rId4"/>
    <sheet name="5. Исполн бюджет процедур" sheetId="92" r:id="rId5"/>
    <sheet name="6. Управл активами" sheetId="93" r:id="rId6"/>
    <sheet name="Итог" sheetId="96" r:id="rId7"/>
    <sheet name="Рейтинг" sheetId="89" r:id="rId8"/>
    <sheet name="Уровень качества" sheetId="95" r:id="rId9"/>
  </sheets>
  <definedNames>
    <definedName name="_FilterDatabase" localSheetId="6" hidden="1">Итог!$A$16:$S$16</definedName>
    <definedName name="_FilterDatabase" localSheetId="7" hidden="1">Рейтинг!$A$6:$BG$6</definedName>
    <definedName name="_FilterDatabase" localSheetId="8" hidden="1">'Уровень качества'!$A$6:$BH$6</definedName>
    <definedName name="krista_columnsbreak" localSheetId="0" hidden="1">'1. Управление расходами'!$26:$26</definedName>
    <definedName name="krista_columnsbreak" localSheetId="6" hidden="1">Итог!$16:$16</definedName>
    <definedName name="krista_columnsbreak" localSheetId="7" hidden="1">Рейтинг!$6:$6</definedName>
    <definedName name="krista_columnsbreak" localSheetId="8" hidden="1">'Уровень качества'!$6:$6</definedName>
    <definedName name="krista_r" localSheetId="0" hidden="1">'1. Управление расходами'!$B$27:$B$47</definedName>
    <definedName name="krista_r" localSheetId="1" hidden="1">'2. Управление доходами'!$B$16:$B$36</definedName>
    <definedName name="krista_r" localSheetId="2" hidden="1">'3. Вед учета и сост отчетности'!$B$14:$B$34</definedName>
    <definedName name="krista_r" localSheetId="3" hidden="1">'4. Внутр фин аудит'!$B$15:$B$35</definedName>
    <definedName name="krista_r" localSheetId="4" hidden="1">'5. Исполн бюджет процедур'!$B$13:$B$33</definedName>
    <definedName name="krista_r" localSheetId="5" hidden="1">'6. Управл активами'!$B$13:$B$33</definedName>
    <definedName name="krista_r" localSheetId="6" hidden="1">Итог!$B$17:$B$37</definedName>
    <definedName name="krista_r" localSheetId="7" hidden="1">Рейтинг!$B$7:$B$27</definedName>
    <definedName name="krista_r" localSheetId="8" hidden="1">'Уровень качества'!$B$7:$B$27</definedName>
    <definedName name="krista_rd_15236" localSheetId="6" hidden="1">Итог!$B$17:$B$37</definedName>
    <definedName name="krista_rd_40601" localSheetId="0" hidden="1">'1. Управление расходами'!$B$27:$B$47</definedName>
    <definedName name="krista_rd_40601" localSheetId="2" hidden="1">'3. Вед учета и сост отчетности'!$B$14:$B$34</definedName>
    <definedName name="krista_rd_40601" localSheetId="3" hidden="1">'4. Внутр фин аудит'!$B$15:$B$35</definedName>
    <definedName name="krista_rd_40601" localSheetId="4" hidden="1">'5. Исполн бюджет процедур'!$B$13:$B$33</definedName>
    <definedName name="krista_rd_40601" localSheetId="5" hidden="1">'6. Управл активами'!$B$13:$B$33</definedName>
    <definedName name="krista_rd_46383" localSheetId="1" hidden="1">'2. Управление доходами'!$B$16:$B$36</definedName>
    <definedName name="krista_rd_94" localSheetId="7" hidden="1">Рейтинг!$B$7:$B$27</definedName>
    <definedName name="krista_rd_94" localSheetId="8" hidden="1">'Уровень качества'!$B$7:$B$27</definedName>
    <definedName name="krista_rl_15238" localSheetId="6" hidden="1">Итог!$B$17:$B$37</definedName>
    <definedName name="krista_rl_40603" localSheetId="0" hidden="1">'1. Управление расходами'!$B$27:$B$47</definedName>
    <definedName name="krista_rl_40603" localSheetId="2" hidden="1">'3. Вед учета и сост отчетности'!$B$14:$B$34</definedName>
    <definedName name="krista_rl_40603" localSheetId="3" hidden="1">'4. Внутр фин аудит'!$B$15:$B$35</definedName>
    <definedName name="krista_rl_40603" localSheetId="4" hidden="1">'5. Исполн бюджет процедур'!$B$13:$B$33</definedName>
    <definedName name="krista_rl_40603" localSheetId="5" hidden="1">'6. Управл активами'!$B$13:$B$33</definedName>
    <definedName name="krista_rl_46385" localSheetId="1" hidden="1">'2. Управление доходами'!$B$16:$B$36</definedName>
    <definedName name="krista_rl_96" localSheetId="7" hidden="1">Рейтинг!$B$7:$B$27</definedName>
    <definedName name="krista_rl_96" localSheetId="8" hidden="1">'Уровень качества'!$B$7:$B$27</definedName>
    <definedName name="krista_rmp_15236_0" localSheetId="6" hidden="1">Итог!$A$17:$A$37</definedName>
    <definedName name="krista_rmp_40601_0" localSheetId="0" hidden="1">'1. Управление расходами'!$A$27:$A$47</definedName>
    <definedName name="krista_rmp_40601_0" localSheetId="2" hidden="1">'3. Вед учета и сост отчетности'!$A$14:$A$34</definedName>
    <definedName name="krista_rmp_40601_0" localSheetId="3" hidden="1">'4. Внутр фин аудит'!$A$15:$A$35</definedName>
    <definedName name="krista_rmp_40601_0" localSheetId="4" hidden="1">'5. Исполн бюджет процедур'!$A$13:$A$33</definedName>
    <definedName name="krista_rmp_40601_0" localSheetId="5" hidden="1">'6. Управл активами'!$A$13:$A$33</definedName>
    <definedName name="krista_rmp_46383_0" localSheetId="1" hidden="1">'2. Управление доходами'!$A$16:$A$36</definedName>
    <definedName name="krista_rmp_94_0" localSheetId="7" hidden="1">Рейтинг!$A$7:$A$27</definedName>
    <definedName name="krista_rmp_94_0" localSheetId="8" hidden="1">'Уровень качества'!$A$7:$A$27</definedName>
    <definedName name="krista_rmpa" localSheetId="0" hidden="1">'1. Управление расходами'!$A$27:$A$47</definedName>
    <definedName name="krista_rmpa" localSheetId="1" hidden="1">'2. Управление доходами'!$A$16:$A$36</definedName>
    <definedName name="krista_rmpa" localSheetId="2" hidden="1">'3. Вед учета и сост отчетности'!$A$14:$A$34</definedName>
    <definedName name="krista_rmpa" localSheetId="3" hidden="1">'4. Внутр фин аудит'!$A$15:$A$35</definedName>
    <definedName name="krista_rmpa" localSheetId="4" hidden="1">'5. Исполн бюджет процедур'!$A$13:$A$33</definedName>
    <definedName name="krista_rmpa" localSheetId="5" hidden="1">'6. Управл активами'!$A$13:$A$33</definedName>
    <definedName name="krista_rmpa" localSheetId="6" hidden="1">Итог!$A$17:$A$37</definedName>
    <definedName name="krista_rmpa" localSheetId="7" hidden="1">Рейтинг!$A$7:$A$27</definedName>
    <definedName name="krista_rmpa" localSheetId="8" hidden="1">'Уровень качества'!$A$7:$A$27</definedName>
    <definedName name="krista_rowtitlesbreak" localSheetId="1" hidden="1">'2. Управление доходами'!$14:$15</definedName>
    <definedName name="krista_rowtitlesbreak" localSheetId="2" hidden="1">'3. Вед учета и сост отчетности'!$12:$13</definedName>
    <definedName name="krista_rowtitlesbreak" localSheetId="3" hidden="1">'4. Внутр фин аудит'!$13:$14</definedName>
    <definedName name="krista_rowtitlesbreak" localSheetId="4" hidden="1">'5. Исполн бюджет процедур'!$11:$12</definedName>
    <definedName name="krista_rowtitlesbreak" localSheetId="5" hidden="1">'6. Управл активами'!$11:$12</definedName>
    <definedName name="krista_rta" localSheetId="0" hidden="1">'1. Управление расходами'!$27:$47</definedName>
    <definedName name="krista_rta" localSheetId="1" hidden="1">'2. Управление доходами'!$16:$36</definedName>
    <definedName name="krista_rta" localSheetId="2" hidden="1">'3. Вед учета и сост отчетности'!$14:$34</definedName>
    <definedName name="krista_rta" localSheetId="3" hidden="1">'4. Внутр фин аудит'!$15:$35</definedName>
    <definedName name="krista_rta" localSheetId="4" hidden="1">'5. Исполн бюджет процедур'!$13:$33</definedName>
    <definedName name="krista_rta" localSheetId="5" hidden="1">'6. Управл активами'!$13:$33</definedName>
    <definedName name="krista_rta" localSheetId="6" hidden="1">Итог!$17:$37</definedName>
    <definedName name="krista_rta" localSheetId="7" hidden="1">Рейтинг!$7:$27</definedName>
    <definedName name="krista_rta" localSheetId="8" hidden="1">'Уровень качества'!$7:$27</definedName>
    <definedName name="krista_t" localSheetId="0" hidden="1">'1. Управление расходами'!$C$27:$DM$47</definedName>
    <definedName name="krista_t" localSheetId="1" hidden="1">'2. Управление доходами'!$C$16:$AN$36</definedName>
    <definedName name="krista_t" localSheetId="2" hidden="1">'3. Вед учета и сост отчетности'!$C$14:$Z$34</definedName>
    <definedName name="krista_t" localSheetId="3" hidden="1">'4. Внутр фин аудит'!$C$15:$AG$35</definedName>
    <definedName name="krista_t" localSheetId="4" hidden="1">'5. Исполн бюджет процедур'!$C$13:$S$33</definedName>
    <definedName name="krista_t" localSheetId="5" hidden="1">'6. Управл активами'!$C$13:$S$33</definedName>
    <definedName name="krista_t" localSheetId="6" hidden="1">Итог!$C$17:$AU$37</definedName>
    <definedName name="krista_t" localSheetId="7" hidden="1">Рейтинг!$C$7:$D$27</definedName>
    <definedName name="krista_t" localSheetId="8" hidden="1">'Уровень качества'!$C$7:$D$27</definedName>
    <definedName name="krista_table" localSheetId="0" hidden="1">'1. Управление расходами'!$A$26:$DM$47</definedName>
    <definedName name="krista_table" localSheetId="1" hidden="1">'2. Управление доходами'!$A$14:$AN$36</definedName>
    <definedName name="krista_table" localSheetId="2" hidden="1">'3. Вед учета и сост отчетности'!$A$12:$Z$34</definedName>
    <definedName name="krista_table" localSheetId="3" hidden="1">'4. Внутр фин аудит'!$A$13:$AG$35</definedName>
    <definedName name="krista_table" localSheetId="4" hidden="1">'5. Исполн бюджет процедур'!$A$11:$S$33</definedName>
    <definedName name="krista_table" localSheetId="5" hidden="1">'6. Управл активами'!$A$11:$S$33</definedName>
    <definedName name="krista_table" localSheetId="6" hidden="1">Итог!$A$16:$AU$37</definedName>
    <definedName name="krista_table" localSheetId="7" hidden="1">Рейтинг!$A$6:$D$27</definedName>
    <definedName name="krista_table" localSheetId="8" hidden="1">'Уровень качества'!$A$6:$D$27</definedName>
    <definedName name="krista_tablewitoutid" localSheetId="0" hidden="1">'1. Управление расходами'!$A$26:$DM$47</definedName>
    <definedName name="krista_tablewitoutid" localSheetId="1" hidden="1">'2. Управление доходами'!$A$14:$AN$36</definedName>
    <definedName name="krista_tablewitoutid" localSheetId="2" hidden="1">'3. Вед учета и сост отчетности'!$A$12:$Z$34</definedName>
    <definedName name="krista_tablewitoutid" localSheetId="3" hidden="1">'4. Внутр фин аудит'!$A$13:$AG$35</definedName>
    <definedName name="krista_tablewitoutid" localSheetId="4" hidden="1">'5. Исполн бюджет процедур'!$A$11:$S$33</definedName>
    <definedName name="krista_tablewitoutid" localSheetId="5" hidden="1">'6. Управл активами'!$A$11:$S$33</definedName>
    <definedName name="krista_tablewitoutid" localSheetId="6" hidden="1">Итог!$A$16:$AU$37</definedName>
    <definedName name="krista_tablewitoutid" localSheetId="7" hidden="1">Рейтинг!$A$6:$D$27</definedName>
    <definedName name="krista_tablewitoutid" localSheetId="8" hidden="1">'Уровень качества'!$A$6:$D$27</definedName>
    <definedName name="krista_tf_16747" localSheetId="6" hidden="1">Итог!$G$17:$G$37</definedName>
    <definedName name="krista_tf_16747_0_4" localSheetId="6" hidden="1">Итог!$G$17:$G$37</definedName>
    <definedName name="krista_tf_16748" localSheetId="6" hidden="1">Итог!$M$17:$M$37</definedName>
    <definedName name="krista_tf_16748_0_4" localSheetId="6" hidden="1">Итог!$M$17:$M$37</definedName>
    <definedName name="krista_tf_25801" localSheetId="6" hidden="1">Итог!$S$17:$S$37</definedName>
    <definedName name="krista_tf_25801_0_0" localSheetId="6" hidden="1">Итог!$S$17:$S$37</definedName>
    <definedName name="krista_tf_25803" localSheetId="6" hidden="1">Итог!$T$17:$T$37</definedName>
    <definedName name="krista_tf_25803_0_0" localSheetId="6" hidden="1">Итог!$T$17:$T$37</definedName>
    <definedName name="krista_tf_25804" localSheetId="6" hidden="1">Итог!$U$17:$U$37</definedName>
    <definedName name="krista_tf_25804_0_0" localSheetId="6" hidden="1">Итог!$U$17:$U$37</definedName>
    <definedName name="krista_tf_25806" localSheetId="6" hidden="1">Итог!$AQ$17:$AQ$37</definedName>
    <definedName name="krista_tf_25806_0_0" localSheetId="6" hidden="1">Итог!$AQ$17:$AQ$37</definedName>
    <definedName name="krista_tf_25808" localSheetId="6" hidden="1">Итог!$Y$17:$Y$37</definedName>
    <definedName name="krista_tf_25808_0_0" localSheetId="6" hidden="1">Итог!$Y$17:$Y$37</definedName>
    <definedName name="krista_tf_25810" localSheetId="6" hidden="1">Итог!$Z$17:$Z$37</definedName>
    <definedName name="krista_tf_25810_0_0" localSheetId="6" hidden="1">Итог!$Z$17:$Z$37</definedName>
    <definedName name="krista_tf_25811" localSheetId="6" hidden="1">Итог!$AA$17:$AA$37</definedName>
    <definedName name="krista_tf_25811_0_0" localSheetId="6" hidden="1">Итог!$AA$17:$AA$37</definedName>
    <definedName name="krista_tf_25813" localSheetId="6" hidden="1">Итог!$AR$17:$AR$37</definedName>
    <definedName name="krista_tf_25813_0_0" localSheetId="6" hidden="1">Итог!$AR$17:$AR$37</definedName>
    <definedName name="krista_tf_25814" localSheetId="6" hidden="1">Итог!$AS$17:$AS$37</definedName>
    <definedName name="krista_tf_25814_0_0" localSheetId="6" hidden="1">Итог!$AS$17:$AS$37</definedName>
    <definedName name="krista_tf_25815" localSheetId="6" hidden="1">Итог!$AT$17:$AT$37</definedName>
    <definedName name="krista_tf_25815_0_0" localSheetId="6" hidden="1">Итог!$AT$17:$AT$37</definedName>
    <definedName name="krista_tf_25817" localSheetId="6" hidden="1">Итог!$AE$17:$AE$37</definedName>
    <definedName name="krista_tf_25817_0_0" localSheetId="6" hidden="1">Итог!$AE$17:$AE$37</definedName>
    <definedName name="krista_tf_25819" localSheetId="6" hidden="1">Итог!$AF$17:$AF$37</definedName>
    <definedName name="krista_tf_25819_0_0" localSheetId="6" hidden="1">Итог!$AF$17:$AF$37</definedName>
    <definedName name="krista_tf_25820" localSheetId="6" hidden="1">Итог!$AG$17:$AG$37</definedName>
    <definedName name="krista_tf_25820_0_0" localSheetId="6" hidden="1">Итог!$AG$17:$AG$37</definedName>
    <definedName name="krista_tf_25823" localSheetId="6" hidden="1">Итог!$AK$17:$AK$37</definedName>
    <definedName name="krista_tf_25823_0_0" localSheetId="6" hidden="1">Итог!$AK$17:$AK$37</definedName>
    <definedName name="krista_tf_25825" localSheetId="6" hidden="1">Итог!$AL$17:$AL$37</definedName>
    <definedName name="krista_tf_25825_0_0" localSheetId="6" hidden="1">Итог!$AL$17:$AL$37</definedName>
    <definedName name="krista_tf_25826" localSheetId="6" hidden="1">Итог!$AM$17:$AM$37</definedName>
    <definedName name="krista_tf_25826_0_0" localSheetId="6" hidden="1">Итог!$AM$17:$AM$37</definedName>
    <definedName name="krista_tf_40535" localSheetId="0" hidden="1">'1. Управление расходами'!$H$27:$H$47</definedName>
    <definedName name="krista_tf_40535" localSheetId="1" hidden="1">'2. Управление доходами'!$H$16:$H$36</definedName>
    <definedName name="krista_tf_40535" localSheetId="2" hidden="1">'3. Вед учета и сост отчетности'!$H$14:$H$34</definedName>
    <definedName name="krista_tf_40535" localSheetId="3" hidden="1">'4. Внутр фин аудит'!$H$15:$H$35</definedName>
    <definedName name="krista_tf_40535" localSheetId="4" hidden="1">'5. Исполн бюджет процедур'!$H$13:$H$33</definedName>
    <definedName name="krista_tf_40535" localSheetId="5" hidden="1">'6. Управл активами'!$H$13:$H$33</definedName>
    <definedName name="krista_tf_40535_0_0" localSheetId="0" hidden="1">'1. Управление расходами'!$H$27:$H$47</definedName>
    <definedName name="krista_tf_40535_0_0" localSheetId="1" hidden="1">'2. Управление доходами'!$H$16:$H$36</definedName>
    <definedName name="krista_tf_40535_0_0" localSheetId="2" hidden="1">'3. Вед учета и сост отчетности'!$H$14:$H$34</definedName>
    <definedName name="krista_tf_40535_0_0" localSheetId="3" hidden="1">'4. Внутр фин аудит'!$H$15:$H$35</definedName>
    <definedName name="krista_tf_40535_0_0" localSheetId="4" hidden="1">'5. Исполн бюджет процедур'!$H$13:$H$33</definedName>
    <definedName name="krista_tf_40535_0_0" localSheetId="5" hidden="1">'6. Управл активами'!$H$13:$H$33</definedName>
    <definedName name="krista_tf_40536" localSheetId="0" hidden="1">'1. Управление расходами'!$I$27:$I$47</definedName>
    <definedName name="krista_tf_40536" localSheetId="1" hidden="1">'2. Управление доходами'!$I$16:$I$36</definedName>
    <definedName name="krista_tf_40536" localSheetId="2" hidden="1">'3. Вед учета и сост отчетности'!$I$14:$I$34</definedName>
    <definedName name="krista_tf_40536" localSheetId="3" hidden="1">'4. Внутр фин аудит'!$I$15:$I$35</definedName>
    <definedName name="krista_tf_40536" localSheetId="4" hidden="1">'5. Исполн бюджет процедур'!$I$13:$I$33</definedName>
    <definedName name="krista_tf_40536" localSheetId="5" hidden="1">'6. Управл активами'!$I$13:$I$33</definedName>
    <definedName name="krista_tf_40536_0_0" localSheetId="0" hidden="1">'1. Управление расходами'!$I$27:$I$47</definedName>
    <definedName name="krista_tf_40536_0_0" localSheetId="1" hidden="1">'2. Управление доходами'!$I$16:$I$36</definedName>
    <definedName name="krista_tf_40536_0_0" localSheetId="2" hidden="1">'3. Вед учета и сост отчетности'!$I$14:$I$34</definedName>
    <definedName name="krista_tf_40536_0_0" localSheetId="3" hidden="1">'4. Внутр фин аудит'!$I$15:$I$35</definedName>
    <definedName name="krista_tf_40536_0_0" localSheetId="4" hidden="1">'5. Исполн бюджет процедур'!$I$13:$I$33</definedName>
    <definedName name="krista_tf_40536_0_0" localSheetId="5" hidden="1">'6. Управл активами'!$I$13:$I$33</definedName>
    <definedName name="krista_tf_40541" localSheetId="1" hidden="1">'2. Управление доходами'!$N$16:$N$36</definedName>
    <definedName name="krista_tf_40541" localSheetId="2" hidden="1">'3. Вед учета и сост отчетности'!$N$14:$N$34</definedName>
    <definedName name="krista_tf_40541" localSheetId="3" hidden="1">'4. Внутр фин аудит'!$N$15:$N$35</definedName>
    <definedName name="krista_tf_40541" localSheetId="4" hidden="1">'5. Исполн бюджет процедур'!$N$13:$N$33</definedName>
    <definedName name="krista_tf_40541" localSheetId="5" hidden="1">'6. Управл активами'!$N$13:$N$33</definedName>
    <definedName name="krista_tf_40541_0_0" localSheetId="1" hidden="1">'2. Управление доходами'!$N$16:$N$36</definedName>
    <definedName name="krista_tf_40541_0_0" localSheetId="2" hidden="1">'3. Вед учета и сост отчетности'!$N$14:$N$34</definedName>
    <definedName name="krista_tf_40541_0_0" localSheetId="3" hidden="1">'4. Внутр фин аудит'!$N$15:$N$35</definedName>
    <definedName name="krista_tf_40541_0_0" localSheetId="4" hidden="1">'5. Исполн бюджет процедур'!$N$13:$N$33</definedName>
    <definedName name="krista_tf_40541_0_0" localSheetId="5" hidden="1">'6. Управл активами'!$N$13:$N$33</definedName>
    <definedName name="krista_tf_40542" localSheetId="1" hidden="1">'2. Управление доходами'!$O$16:$O$36</definedName>
    <definedName name="krista_tf_40542" localSheetId="2" hidden="1">'3. Вед учета и сост отчетности'!$O$14:$O$34</definedName>
    <definedName name="krista_tf_40542" localSheetId="3" hidden="1">'4. Внутр фин аудит'!$O$15:$O$35</definedName>
    <definedName name="krista_tf_40542" localSheetId="4" hidden="1">'5. Исполн бюджет процедур'!$O$13:$O$33</definedName>
    <definedName name="krista_tf_40542" localSheetId="5" hidden="1">'6. Управл активами'!$O$13:$O$33</definedName>
    <definedName name="krista_tf_40542_0_0" localSheetId="1" hidden="1">'2. Управление доходами'!$O$16:$O$36</definedName>
    <definedName name="krista_tf_40542_0_0" localSheetId="2" hidden="1">'3. Вед учета и сост отчетности'!$O$14:$O$34</definedName>
    <definedName name="krista_tf_40542_0_0" localSheetId="3" hidden="1">'4. Внутр фин аудит'!$O$15:$O$35</definedName>
    <definedName name="krista_tf_40542_0_0" localSheetId="4" hidden="1">'5. Исполн бюджет процедур'!$O$13:$O$33</definedName>
    <definedName name="krista_tf_40542_0_0" localSheetId="5" hidden="1">'6. Управл активами'!$O$13:$O$33</definedName>
    <definedName name="krista_tf_40547" localSheetId="0" hidden="1">'1. Управление расходами'!$N$27:$N$47</definedName>
    <definedName name="krista_tf_40547" localSheetId="1" hidden="1">'2. Управление доходами'!$T$16:$T$36</definedName>
    <definedName name="krista_tf_40547" localSheetId="2" hidden="1">'3. Вед учета и сост отчетности'!$T$14:$T$34</definedName>
    <definedName name="krista_tf_40547" localSheetId="3" hidden="1">'4. Внутр фин аудит'!$T$15:$T$35</definedName>
    <definedName name="krista_tf_40547_0_0" localSheetId="0" hidden="1">'1. Управление расходами'!$N$27:$N$47</definedName>
    <definedName name="krista_tf_40547_0_0" localSheetId="1" hidden="1">'2. Управление доходами'!$T$16:$T$36</definedName>
    <definedName name="krista_tf_40547_0_0" localSheetId="2" hidden="1">'3. Вед учета и сост отчетности'!$T$14:$T$34</definedName>
    <definedName name="krista_tf_40547_0_0" localSheetId="3" hidden="1">'4. Внутр фин аудит'!$T$15:$T$35</definedName>
    <definedName name="krista_tf_40548" localSheetId="0" hidden="1">'1. Управление расходами'!$O$27:$O$47</definedName>
    <definedName name="krista_tf_40548" localSheetId="1" hidden="1">'2. Управление доходами'!$U$16:$U$36</definedName>
    <definedName name="krista_tf_40548" localSheetId="2" hidden="1">'3. Вед учета и сост отчетности'!$U$14:$U$34</definedName>
    <definedName name="krista_tf_40548" localSheetId="3" hidden="1">'4. Внутр фин аудит'!$U$15:$U$35</definedName>
    <definedName name="krista_tf_40548_0_0" localSheetId="0" hidden="1">'1. Управление расходами'!$O$27:$O$47</definedName>
    <definedName name="krista_tf_40548_0_0" localSheetId="1" hidden="1">'2. Управление доходами'!$U$16:$U$36</definedName>
    <definedName name="krista_tf_40548_0_0" localSheetId="2" hidden="1">'3. Вед учета и сост отчетности'!$U$14:$U$34</definedName>
    <definedName name="krista_tf_40548_0_0" localSheetId="3" hidden="1">'4. Внутр фин аудит'!$U$15:$U$35</definedName>
    <definedName name="krista_tf_40553" localSheetId="0" hidden="1">'1. Управление расходами'!$T$27:$T$47</definedName>
    <definedName name="krista_tf_40553" localSheetId="3" hidden="1">'4. Внутр фин аудит'!$Z$15:$Z$35</definedName>
    <definedName name="krista_tf_40553_0_0" localSheetId="0" hidden="1">'1. Управление расходами'!$T$27:$T$47</definedName>
    <definedName name="krista_tf_40553_0_0" localSheetId="3" hidden="1">'4. Внутр фин аудит'!$Z$15:$Z$35</definedName>
    <definedName name="krista_tf_40554" localSheetId="0" hidden="1">'1. Управление расходами'!$U$27:$U$47</definedName>
    <definedName name="krista_tf_40554" localSheetId="3" hidden="1">'4. Внутр фин аудит'!$AA$15:$AA$35</definedName>
    <definedName name="krista_tf_40554_0_0" localSheetId="0" hidden="1">'1. Управление расходами'!$U$27:$U$47</definedName>
    <definedName name="krista_tf_40554_0_0" localSheetId="3" hidden="1">'4. Внутр фин аудит'!$AA$15:$AA$35</definedName>
    <definedName name="krista_tf_40559" localSheetId="0" hidden="1">'1. Управление расходами'!$Z$27:$Z$47</definedName>
    <definedName name="krista_tf_40559_0_0" localSheetId="0" hidden="1">'1. Управление расходами'!$Z$27:$Z$47</definedName>
    <definedName name="krista_tf_40560" localSheetId="0" hidden="1">'1. Управление расходами'!$AA$27:$AA$47</definedName>
    <definedName name="krista_tf_40560_0_0" localSheetId="0" hidden="1">'1. Управление расходами'!$AA$27:$AA$47</definedName>
    <definedName name="krista_tf_40565" localSheetId="0" hidden="1">'1. Управление расходами'!$AF$27:$AF$47</definedName>
    <definedName name="krista_tf_40565_0_0" localSheetId="0" hidden="1">'1. Управление расходами'!$AF$27:$AF$47</definedName>
    <definedName name="krista_tf_40566" localSheetId="0" hidden="1">'1. Управление расходами'!$AG$27:$AG$47</definedName>
    <definedName name="krista_tf_40566_0_0" localSheetId="0" hidden="1">'1. Управление расходами'!$AG$27:$AG$47</definedName>
    <definedName name="krista_tf_40571" localSheetId="0" hidden="1">'1. Управление расходами'!$AL$27:$AL$47</definedName>
    <definedName name="krista_tf_40571_0_0" localSheetId="0" hidden="1">'1. Управление расходами'!$AL$27:$AL$47</definedName>
    <definedName name="krista_tf_40572" localSheetId="0" hidden="1">'1. Управление расходами'!$AM$27:$AM$47</definedName>
    <definedName name="krista_tf_40572_0_0" localSheetId="0" hidden="1">'1. Управление расходами'!$AM$27:$AM$47</definedName>
    <definedName name="krista_tf_40580" localSheetId="1" hidden="1">'2. Управление доходами'!$AI$16:$AI$36</definedName>
    <definedName name="krista_tf_40580" localSheetId="2" hidden="1">'3. Вед учета и сост отчетности'!$W$14:$W$34</definedName>
    <definedName name="krista_tf_40580" localSheetId="3" hidden="1">'4. Внутр фин аудит'!$AC$15:$AC$35</definedName>
    <definedName name="krista_tf_40580" localSheetId="4" hidden="1">'5. Исполн бюджет процедур'!$Q$13:$Q$33</definedName>
    <definedName name="krista_tf_40580" localSheetId="5" hidden="1">'6. Управл активами'!$Q$13:$Q$33</definedName>
    <definedName name="krista_tf_40580_0_0" localSheetId="1" hidden="1">'2. Управление доходами'!$AI$16:$AI$36</definedName>
    <definedName name="krista_tf_40580_0_0" localSheetId="2" hidden="1">'3. Вед учета и сост отчетности'!$W$14:$W$34</definedName>
    <definedName name="krista_tf_40580_0_0" localSheetId="3" hidden="1">'4. Внутр фин аудит'!$AC$15:$AC$35</definedName>
    <definedName name="krista_tf_40580_0_0" localSheetId="4" hidden="1">'5. Исполн бюджет процедур'!$Q$13:$Q$33</definedName>
    <definedName name="krista_tf_40580_0_0" localSheetId="5" hidden="1">'6. Управл активами'!$Q$13:$Q$33</definedName>
    <definedName name="krista_tf_40581" localSheetId="1" hidden="1">'2. Управление доходами'!$AJ$16:$AJ$36</definedName>
    <definedName name="krista_tf_40581" localSheetId="2" hidden="1">'3. Вед учета и сост отчетности'!$X$14:$X$34</definedName>
    <definedName name="krista_tf_40581" localSheetId="3" hidden="1">'4. Внутр фин аудит'!$AD$15:$AD$35</definedName>
    <definedName name="krista_tf_40581" localSheetId="4" hidden="1">'5. Исполн бюджет процедур'!$R$13:$R$33</definedName>
    <definedName name="krista_tf_40581" localSheetId="5" hidden="1">'6. Управл активами'!$R$13:$R$33</definedName>
    <definedName name="krista_tf_40581_0_0" localSheetId="1" hidden="1">'2. Управление доходами'!$AJ$16:$AJ$36</definedName>
    <definedName name="krista_tf_40581_0_0" localSheetId="2" hidden="1">'3. Вед учета и сост отчетности'!$X$14:$X$34</definedName>
    <definedName name="krista_tf_40581_0_0" localSheetId="3" hidden="1">'4. Внутр фин аудит'!$AD$15:$AD$35</definedName>
    <definedName name="krista_tf_40581_0_0" localSheetId="4" hidden="1">'5. Исполн бюджет процедур'!$R$13:$R$33</definedName>
    <definedName name="krista_tf_40581_0_0" localSheetId="5" hidden="1">'6. Управл активами'!$R$13:$R$33</definedName>
    <definedName name="krista_tf_40582" localSheetId="1" hidden="1">'2. Управление доходами'!$AK$16:$AK$36</definedName>
    <definedName name="krista_tf_40582" localSheetId="2" hidden="1">'3. Вед учета и сост отчетности'!$Y$14:$Y$34</definedName>
    <definedName name="krista_tf_40582" localSheetId="3" hidden="1">'4. Внутр фин аудит'!$AE$15:$AE$35</definedName>
    <definedName name="krista_tf_40582_0_0" localSheetId="1" hidden="1">'2. Управление доходами'!$AK$16:$AK$36</definedName>
    <definedName name="krista_tf_40582_0_0" localSheetId="2" hidden="1">'3. Вед учета и сост отчетности'!$Y$14:$Y$34</definedName>
    <definedName name="krista_tf_40582_0_0" localSheetId="3" hidden="1">'4. Внутр фин аудит'!$AE$15:$AE$35</definedName>
    <definedName name="krista_tf_40583" localSheetId="3" hidden="1">'4. Внутр фин аудит'!$AF$15:$AF$35</definedName>
    <definedName name="krista_tf_40583_0_0" localSheetId="3" hidden="1">'4. Внутр фин аудит'!$AF$15:$AF$35</definedName>
    <definedName name="krista_tf_40588" localSheetId="0" hidden="1">'1. Управление расходами'!$DM$27:$DM$47</definedName>
    <definedName name="krista_tf_40588" localSheetId="1" hidden="1">'2. Управление доходами'!$AN$16:$AN$36</definedName>
    <definedName name="krista_tf_40588" localSheetId="2" hidden="1">'3. Вед учета и сост отчетности'!$Z$14:$Z$34</definedName>
    <definedName name="krista_tf_40588" localSheetId="3" hidden="1">'4. Внутр фин аудит'!$AG$15:$AG$35</definedName>
    <definedName name="krista_tf_40588" localSheetId="4" hidden="1">'5. Исполн бюджет процедур'!$S$13:$S$33</definedName>
    <definedName name="krista_tf_40588" localSheetId="5" hidden="1">'6. Управл активами'!$S$13:$S$33</definedName>
    <definedName name="krista_tf_40588_0_0" localSheetId="0" hidden="1">'1. Управление расходами'!$DM$27:$DM$47</definedName>
    <definedName name="krista_tf_40588_0_0" localSheetId="1" hidden="1">'2. Управление доходами'!$AN$16:$AN$36</definedName>
    <definedName name="krista_tf_40588_0_0" localSheetId="2" hidden="1">'3. Вед учета и сост отчетности'!$Z$14:$Z$34</definedName>
    <definedName name="krista_tf_40588_0_0" localSheetId="3" hidden="1">'4. Внутр фин аудит'!$AG$15:$AG$35</definedName>
    <definedName name="krista_tf_40588_0_0" localSheetId="4" hidden="1">'5. Исполн бюджет процедур'!$S$13:$S$33</definedName>
    <definedName name="krista_tf_40588_0_0" localSheetId="5" hidden="1">'6. Управл активами'!$S$13:$S$33</definedName>
    <definedName name="krista_tf_52029" localSheetId="1" hidden="1">'2. Управление доходами'!$AL$16:$AL$36</definedName>
    <definedName name="krista_tf_52029_0_0" localSheetId="1" hidden="1">'2. Управление доходами'!$AL$16:$AL$36</definedName>
    <definedName name="krista_tf_52030" localSheetId="1" hidden="1">'2. Управление доходами'!$AM$16:$AM$36</definedName>
    <definedName name="krista_tf_52030_0_0" localSheetId="1" hidden="1">'2. Управление доходами'!$AM$16:$AM$36</definedName>
    <definedName name="krista_tf_52034" localSheetId="1" hidden="1">'2. Управление доходами'!$Z$16:$Z$36</definedName>
    <definedName name="krista_tf_52034_0_0" localSheetId="1" hidden="1">'2. Управление доходами'!$Z$16:$Z$36</definedName>
    <definedName name="krista_tf_52035" localSheetId="1" hidden="1">'2. Управление доходами'!$AA$16:$AA$36</definedName>
    <definedName name="krista_tf_52035_0_0" localSheetId="1" hidden="1">'2. Управление доходами'!$AA$16:$AA$36</definedName>
    <definedName name="krista_tf_52039" localSheetId="1" hidden="1">'2. Управление доходами'!$AF$16:$AF$36</definedName>
    <definedName name="krista_tf_52039_0_0" localSheetId="1" hidden="1">'2. Управление доходами'!$AF$16:$AF$36</definedName>
    <definedName name="krista_tf_52040" localSheetId="1" hidden="1">'2. Управление доходами'!$AG$16:$AG$36</definedName>
    <definedName name="krista_tf_52040_0_0" localSheetId="1" hidden="1">'2. Управление доходами'!$AG$16:$AG$36</definedName>
    <definedName name="krista_tf_529" localSheetId="6" hidden="1">Итог!$H$17:$H$37</definedName>
    <definedName name="krista_tf_529_0_4" localSheetId="6" hidden="1">Итог!$H$17:$H$37</definedName>
    <definedName name="krista_tf_530" localSheetId="6" hidden="1">Итог!$I$17:$I$37</definedName>
    <definedName name="krista_tf_530_0_4" localSheetId="6" hidden="1">Итог!$I$17:$I$37</definedName>
    <definedName name="krista_tf_534" localSheetId="6" hidden="1">Итог!$N$17:$N$37</definedName>
    <definedName name="krista_tf_534_0_4" localSheetId="6" hidden="1">Итог!$N$17:$N$37</definedName>
    <definedName name="krista_tf_535" localSheetId="6" hidden="1">Итог!$O$17:$O$37</definedName>
    <definedName name="krista_tf_535_0_4" localSheetId="6" hidden="1">Итог!$O$17:$O$37</definedName>
    <definedName name="krista_tf_552" localSheetId="6" hidden="1">Итог!$AO$17:$AO$37</definedName>
    <definedName name="krista_tf_552_0_4" localSheetId="6" hidden="1">Итог!$AO$17:$AO$37</definedName>
    <definedName name="krista_tf_553" localSheetId="6" hidden="1">Итог!$AP$17:$AP$37</definedName>
    <definedName name="krista_tf_553_0_4" localSheetId="6" hidden="1">Итог!$AP$17:$AP$37</definedName>
    <definedName name="krista_tf_557" localSheetId="6" hidden="1">Итог!$AU$17:$AU$37</definedName>
    <definedName name="krista_tf_557_0_4" localSheetId="6" hidden="1">Итог!$AU$17:$AU$37</definedName>
    <definedName name="krista_tf_61979" localSheetId="0" hidden="1">'1. Управление расходами'!$AR$27:$AR$47</definedName>
    <definedName name="krista_tf_61979_0_0" localSheetId="0" hidden="1">'1. Управление расходами'!$AR$27:$AR$47</definedName>
    <definedName name="krista_tf_61980" localSheetId="0" hidden="1">'1. Управление расходами'!$AS$27:$AS$47</definedName>
    <definedName name="krista_tf_61980_0_0" localSheetId="0" hidden="1">'1. Управление расходами'!$AS$27:$AS$47</definedName>
    <definedName name="krista_tf_62156" localSheetId="0" hidden="1">'1. Управление расходами'!$AX$27:$AX$47</definedName>
    <definedName name="krista_tf_62156_0_0" localSheetId="0" hidden="1">'1. Управление расходами'!$AX$27:$AX$47</definedName>
    <definedName name="krista_tf_62157" localSheetId="0" hidden="1">'1. Управление расходами'!$AY$27:$AY$47</definedName>
    <definedName name="krista_tf_62157_0_0" localSheetId="0" hidden="1">'1. Управление расходами'!$AY$27:$AY$47</definedName>
    <definedName name="krista_tf_62163" localSheetId="0" hidden="1">'1. Управление расходами'!$BD$27:$BD$47</definedName>
    <definedName name="krista_tf_62163_0_0" localSheetId="0" hidden="1">'1. Управление расходами'!$BD$27:$BD$47</definedName>
    <definedName name="krista_tf_62164" localSheetId="0" hidden="1">'1. Управление расходами'!$BE$27:$BE$47</definedName>
    <definedName name="krista_tf_62164_0_0" localSheetId="0" hidden="1">'1. Управление расходами'!$BE$27:$BE$47</definedName>
    <definedName name="krista_tf_62243" localSheetId="0" hidden="1">'1. Управление расходами'!$CW$27:$CW$47</definedName>
    <definedName name="krista_tf_62243_0_0" localSheetId="0" hidden="1">'1. Управление расходами'!$CW$27:$CW$47</definedName>
    <definedName name="krista_tf_62244" localSheetId="0" hidden="1">'1. Управление расходами'!$DL$27:$DL$47</definedName>
    <definedName name="krista_tf_62244_0_0" localSheetId="0" hidden="1">'1. Управление расходами'!$DL$27:$DL$47</definedName>
    <definedName name="krista_tf_62248" localSheetId="0" hidden="1">'1. Управление расходами'!$BJ$27:$BJ$47</definedName>
    <definedName name="krista_tf_62248_0_0" localSheetId="0" hidden="1">'1. Управление расходами'!$BJ$27:$BJ$47</definedName>
    <definedName name="krista_tf_62249" localSheetId="0" hidden="1">'1. Управление расходами'!$BK$27:$BK$47</definedName>
    <definedName name="krista_tf_62249_0_0" localSheetId="0" hidden="1">'1. Управление расходами'!$BK$27:$BK$47</definedName>
    <definedName name="krista_tf_62507" localSheetId="0" hidden="1">'1. Управление расходами'!$BP$27:$BP$47</definedName>
    <definedName name="krista_tf_62507_0_0" localSheetId="0" hidden="1">'1. Управление расходами'!$BP$27:$BP$47</definedName>
    <definedName name="krista_tf_62508" localSheetId="0" hidden="1">'1. Управление расходами'!$BQ$27:$BQ$47</definedName>
    <definedName name="krista_tf_62508_0_0" localSheetId="0" hidden="1">'1. Управление расходами'!$BQ$27:$BQ$47</definedName>
    <definedName name="krista_tf_62513" localSheetId="0" hidden="1">'1. Управление расходами'!$BV$27:$BV$47</definedName>
    <definedName name="krista_tf_62513_0_0" localSheetId="0" hidden="1">'1. Управление расходами'!$BV$27:$BV$47</definedName>
    <definedName name="krista_tf_62514" localSheetId="0" hidden="1">'1. Управление расходами'!$BW$27:$BW$47</definedName>
    <definedName name="krista_tf_62514_0_0" localSheetId="0" hidden="1">'1. Управление расходами'!$BW$27:$BW$47</definedName>
    <definedName name="krista_tf_62519" localSheetId="0" hidden="1">'1. Управление расходами'!$CB$27:$CB$47</definedName>
    <definedName name="krista_tf_62519_0_0" localSheetId="0" hidden="1">'1. Управление расходами'!$CB$27:$CB$47</definedName>
    <definedName name="krista_tf_62520" localSheetId="0" hidden="1">'1. Управление расходами'!$CC$27:$CC$47</definedName>
    <definedName name="krista_tf_62520_0_0" localSheetId="0" hidden="1">'1. Управление расходами'!$CC$27:$CC$47</definedName>
    <definedName name="krista_tf_62730" localSheetId="0" hidden="1">'1. Управление расходами'!$CH$27:$CH$47</definedName>
    <definedName name="krista_tf_62730_0_0" localSheetId="0" hidden="1">'1. Управление расходами'!$CH$27:$CH$47</definedName>
    <definedName name="krista_tf_62731" localSheetId="0" hidden="1">'1. Управление расходами'!$CI$27:$CI$47</definedName>
    <definedName name="krista_tf_62731_0_0" localSheetId="0" hidden="1">'1. Управление расходами'!$CI$27:$CI$47</definedName>
    <definedName name="krista_tf_62736" localSheetId="0" hidden="1">'1. Управление расходами'!$CN$27:$CN$47</definedName>
    <definedName name="krista_tf_62736_0_0" localSheetId="0" hidden="1">'1. Управление расходами'!$CN$27:$CN$47</definedName>
    <definedName name="krista_tf_62737" localSheetId="0" hidden="1">'1. Управление расходами'!$CO$27:$CO$47</definedName>
    <definedName name="krista_tf_62737_0_0" localSheetId="0" hidden="1">'1. Управление расходами'!$CO$27:$CO$47</definedName>
    <definedName name="krista_tf_62742" localSheetId="0" hidden="1">'1. Управление расходами'!$CT$27:$CT$47</definedName>
    <definedName name="krista_tf_62742_0_0" localSheetId="0" hidden="1">'1. Управление расходами'!$CT$27:$CT$47</definedName>
    <definedName name="krista_tf_62743" localSheetId="0" hidden="1">'1. Управление расходами'!$CU$27:$CU$47</definedName>
    <definedName name="krista_tf_62743_0_0" localSheetId="0" hidden="1">'1. Управление расходами'!$CU$27:$CU$47</definedName>
    <definedName name="krista_tf_62746" localSheetId="0" hidden="1">'1. Управление расходами'!$CX$27:$CX$47</definedName>
    <definedName name="krista_tf_62746_0_0" localSheetId="0" hidden="1">'1. Управление расходами'!$CX$27:$CX$47</definedName>
    <definedName name="krista_tf_62747" localSheetId="0" hidden="1">'1. Управление расходами'!$CY$27:$CY$47</definedName>
    <definedName name="krista_tf_62747_0_0" localSheetId="0" hidden="1">'1. Управление расходами'!$CY$27:$CY$47</definedName>
    <definedName name="krista_tf_62748" localSheetId="0" hidden="1">'1. Управление расходами'!$CZ$27:$CZ$47</definedName>
    <definedName name="krista_tf_62748_0_0" localSheetId="0" hidden="1">'1. Управление расходами'!$CZ$27:$CZ$47</definedName>
    <definedName name="krista_tf_62749" localSheetId="0" hidden="1">'1. Управление расходами'!$DA$27:$DA$47</definedName>
    <definedName name="krista_tf_62749_0_0" localSheetId="0" hidden="1">'1. Управление расходами'!$DA$27:$DA$47</definedName>
    <definedName name="krista_tf_62750" localSheetId="0" hidden="1">'1. Управление расходами'!$DB$27:$DB$47</definedName>
    <definedName name="krista_tf_62750_0_0" localSheetId="0" hidden="1">'1. Управление расходами'!$DB$27:$DB$47</definedName>
    <definedName name="krista_tf_62751" localSheetId="0" hidden="1">'1. Управление расходами'!$DC$27:$DC$47</definedName>
    <definedName name="krista_tf_62751_0_0" localSheetId="0" hidden="1">'1. Управление расходами'!$DC$27:$DC$47</definedName>
    <definedName name="krista_tf_62752" localSheetId="0" hidden="1">'1. Управление расходами'!$DD$27:$DD$47</definedName>
    <definedName name="krista_tf_62752_0_0" localSheetId="0" hidden="1">'1. Управление расходами'!$DD$27:$DD$47</definedName>
    <definedName name="krista_tf_62753" localSheetId="0" hidden="1">'1. Управление расходами'!$DE$27:$DE$47</definedName>
    <definedName name="krista_tf_62753_0_0" localSheetId="0" hidden="1">'1. Управление расходами'!$DE$27:$DE$47</definedName>
    <definedName name="krista_tf_62754" localSheetId="0" hidden="1">'1. Управление расходами'!$DF$27:$DF$47</definedName>
    <definedName name="krista_tf_62754_0_0" localSheetId="0" hidden="1">'1. Управление расходами'!$DF$27:$DF$47</definedName>
    <definedName name="krista_tf_62755" localSheetId="0" hidden="1">'1. Управление расходами'!$DG$27:$DG$47</definedName>
    <definedName name="krista_tf_62755_0_0" localSheetId="0" hidden="1">'1. Управление расходами'!$DG$27:$DG$47</definedName>
    <definedName name="krista_tf_62756" localSheetId="0" hidden="1">'1. Управление расходами'!$DH$27:$DH$47</definedName>
    <definedName name="krista_tf_62756_0_0" localSheetId="0" hidden="1">'1. Управление расходами'!$DH$27:$DH$47</definedName>
    <definedName name="krista_tf_62757" localSheetId="0" hidden="1">'1. Управление расходами'!$DI$27:$DI$47</definedName>
    <definedName name="krista_tf_62757_0_0" localSheetId="0" hidden="1">'1. Управление расходами'!$DI$27:$DI$47</definedName>
    <definedName name="krista_tf_62758" localSheetId="0" hidden="1">'1. Управление расходами'!$DJ$27:$DJ$47</definedName>
    <definedName name="krista_tf_62758_0_0" localSheetId="0" hidden="1">'1. Управление расходами'!$DJ$27:$DJ$47</definedName>
    <definedName name="krista_tf_62759" localSheetId="0" hidden="1">'1. Управление расходами'!$DK$27:$DK$47</definedName>
    <definedName name="krista_tf_62759_0_0" localSheetId="0" hidden="1">'1. Управление расходами'!$DK$27:$DK$47</definedName>
    <definedName name="krista_tf_8792" localSheetId="7" hidden="1">Рейтинг!$D$7:$D$27</definedName>
    <definedName name="krista_tf_8792" localSheetId="8" hidden="1">'Уровень качества'!$D$7:$D$27</definedName>
    <definedName name="krista_tf_8792_0_0" localSheetId="7" hidden="1">Рейтинг!$D$7:$D$27</definedName>
    <definedName name="krista_tf_8792_0_0" localSheetId="8" hidden="1">'Уровень качества'!$D$7:$D$27</definedName>
    <definedName name="krista_tm_11230" localSheetId="7" hidden="1">Рейтинг!$C$7:$C$27</definedName>
    <definedName name="krista_tm_11230" localSheetId="8" hidden="1">'Уровень качества'!$C$7:$C$27</definedName>
    <definedName name="krista_tm_11230_0_4" localSheetId="7" hidden="1">Рейтинг!$C$7:$C$27</definedName>
    <definedName name="krista_tm_11230_0_4" localSheetId="8" hidden="1">'Уровень качества'!$C$7:$C$27</definedName>
    <definedName name="krista_tm_25800" localSheetId="6" hidden="1">Итог!$Q$17:$Q$37</definedName>
    <definedName name="krista_tm_25800_0_0" localSheetId="6" hidden="1">Итог!$Q$17:$Q$37</definedName>
    <definedName name="krista_tm_25807" localSheetId="6" hidden="1">Итог!$W$17:$W$37</definedName>
    <definedName name="krista_tm_25807_0_0" localSheetId="6" hidden="1">Итог!$W$17:$W$37</definedName>
    <definedName name="krista_tm_25816" localSheetId="6" hidden="1">Итог!$AC$17:$AC$37</definedName>
    <definedName name="krista_tm_25816_0_0" localSheetId="6" hidden="1">Итог!$AC$17:$AC$37</definedName>
    <definedName name="krista_tm_25822" localSheetId="6" hidden="1">Итог!$AI$17:$AI$37</definedName>
    <definedName name="krista_tm_25822_0_0" localSheetId="6" hidden="1">Итог!$AI$17:$AI$37</definedName>
    <definedName name="krista_tm_29989" localSheetId="6" hidden="1">Итог!$F$17:$F$37</definedName>
    <definedName name="krista_tm_29989_0_4" localSheetId="6" hidden="1">Итог!$F$17:$F$37</definedName>
    <definedName name="krista_tm_30329" localSheetId="6" hidden="1">Итог!$L$17:$L$37</definedName>
    <definedName name="krista_tm_30329_0_4" localSheetId="6" hidden="1">Итог!$L$17:$L$37</definedName>
    <definedName name="krista_tm_30330" localSheetId="6" hidden="1">Итог!$R$17:$R$37</definedName>
    <definedName name="krista_tm_30330_0_0" localSheetId="6" hidden="1">Итог!$R$17:$R$37</definedName>
    <definedName name="krista_tm_30331" localSheetId="6" hidden="1">Итог!$X$17:$X$37</definedName>
    <definedName name="krista_tm_30331_0_0" localSheetId="6" hidden="1">Итог!$X$17:$X$37</definedName>
    <definedName name="krista_tm_30332" localSheetId="6" hidden="1">Итог!$AD$17:$AD$37</definedName>
    <definedName name="krista_tm_30332_0_0" localSheetId="6" hidden="1">Итог!$AD$17:$AD$37</definedName>
    <definedName name="krista_tm_30333" localSheetId="6" hidden="1">Итог!$AJ$17:$AJ$37</definedName>
    <definedName name="krista_tm_30333_0_0" localSheetId="6" hidden="1">Итог!$AJ$17:$AJ$37</definedName>
    <definedName name="krista_tm_40532" localSheetId="0" hidden="1">'1. Управление расходами'!$E$27:$E$47</definedName>
    <definedName name="krista_tm_40532" localSheetId="1" hidden="1">'2. Управление доходами'!$E$16:$E$36</definedName>
    <definedName name="krista_tm_40532" localSheetId="2" hidden="1">'3. Вед учета и сост отчетности'!$E$14:$E$34</definedName>
    <definedName name="krista_tm_40532" localSheetId="3" hidden="1">'4. Внутр фин аудит'!$E$15:$E$35</definedName>
    <definedName name="krista_tm_40532" localSheetId="4" hidden="1">'5. Исполн бюджет процедур'!$E$13:$E$33</definedName>
    <definedName name="krista_tm_40532" localSheetId="5" hidden="1">'6. Управл активами'!$E$13:$E$33</definedName>
    <definedName name="krista_tm_40532_0_0" localSheetId="0" hidden="1">'1. Управление расходами'!$E$27:$E$47</definedName>
    <definedName name="krista_tm_40532_0_0" localSheetId="1" hidden="1">'2. Управление доходами'!$E$16:$E$36</definedName>
    <definedName name="krista_tm_40532_0_0" localSheetId="2" hidden="1">'3. Вед учета и сост отчетности'!$E$14:$E$34</definedName>
    <definedName name="krista_tm_40532_0_0" localSheetId="3" hidden="1">'4. Внутр фин аудит'!$E$15:$E$35</definedName>
    <definedName name="krista_tm_40532_0_0" localSheetId="4" hidden="1">'5. Исполн бюджет процедур'!$E$13:$E$33</definedName>
    <definedName name="krista_tm_40532_0_0" localSheetId="5" hidden="1">'6. Управл активами'!$E$13:$E$33</definedName>
    <definedName name="krista_tm_40533" localSheetId="1" hidden="1">'2. Управление доходами'!$F$16:$F$36</definedName>
    <definedName name="krista_tm_40533" localSheetId="2" hidden="1">'3. Вед учета и сост отчетности'!$F$14:$F$34</definedName>
    <definedName name="krista_tm_40533" localSheetId="3" hidden="1">'4. Внутр фин аудит'!$F$15:$F$35</definedName>
    <definedName name="krista_tm_40533" localSheetId="4" hidden="1">'5. Исполн бюджет процедур'!$F$13:$F$33</definedName>
    <definedName name="krista_tm_40533" localSheetId="5" hidden="1">'6. Управл активами'!$F$13:$F$33</definedName>
    <definedName name="krista_tm_40533_0_0" localSheetId="1" hidden="1">'2. Управление доходами'!$F$16:$F$36</definedName>
    <definedName name="krista_tm_40533_0_0" localSheetId="2" hidden="1">'3. Вед учета и сост отчетности'!$F$14:$F$34</definedName>
    <definedName name="krista_tm_40533_0_0" localSheetId="3" hidden="1">'4. Внутр фин аудит'!$F$15:$F$35</definedName>
    <definedName name="krista_tm_40533_0_0" localSheetId="4" hidden="1">'5. Исполн бюджет процедур'!$F$13:$F$33</definedName>
    <definedName name="krista_tm_40533_0_0" localSheetId="5" hidden="1">'6. Управл активами'!$F$13:$F$33</definedName>
    <definedName name="krista_tm_40534" localSheetId="1" hidden="1">'2. Управление доходами'!$G$16:$G$36</definedName>
    <definedName name="krista_tm_40534" localSheetId="2" hidden="1">'3. Вед учета и сост отчетности'!$G$14:$G$34</definedName>
    <definedName name="krista_tm_40534" localSheetId="3" hidden="1">'4. Внутр фин аудит'!$G$15:$G$35</definedName>
    <definedName name="krista_tm_40534" localSheetId="4" hidden="1">'5. Исполн бюджет процедур'!$G$13:$G$33</definedName>
    <definedName name="krista_tm_40534" localSheetId="5" hidden="1">'6. Управл активами'!$G$13:$G$33</definedName>
    <definedName name="krista_tm_40534_0_0" localSheetId="1" hidden="1">'2. Управление доходами'!$G$16:$G$36</definedName>
    <definedName name="krista_tm_40534_0_0" localSheetId="2" hidden="1">'3. Вед учета и сост отчетности'!$G$14:$G$34</definedName>
    <definedName name="krista_tm_40534_0_0" localSheetId="3" hidden="1">'4. Внутр фин аудит'!$G$15:$G$35</definedName>
    <definedName name="krista_tm_40534_0_0" localSheetId="4" hidden="1">'5. Исполн бюджет процедур'!$G$13:$G$33</definedName>
    <definedName name="krista_tm_40534_0_0" localSheetId="5" hidden="1">'6. Управл активами'!$G$13:$G$33</definedName>
    <definedName name="krista_tm_40538" localSheetId="1" hidden="1">'2. Управление доходами'!$K$16:$K$36</definedName>
    <definedName name="krista_tm_40538" localSheetId="2" hidden="1">'3. Вед учета и сост отчетности'!$K$14:$K$34</definedName>
    <definedName name="krista_tm_40538" localSheetId="3" hidden="1">'4. Внутр фин аудит'!$K$15:$K$35</definedName>
    <definedName name="krista_tm_40538" localSheetId="4" hidden="1">'5. Исполн бюджет процедур'!$K$13:$K$33</definedName>
    <definedName name="krista_tm_40538" localSheetId="5" hidden="1">'6. Управл активами'!$K$13:$K$33</definedName>
    <definedName name="krista_tm_40538_0_0" localSheetId="1" hidden="1">'2. Управление доходами'!$K$16:$K$36</definedName>
    <definedName name="krista_tm_40538_0_0" localSheetId="2" hidden="1">'3. Вед учета и сост отчетности'!$K$14:$K$34</definedName>
    <definedName name="krista_tm_40538_0_0" localSheetId="3" hidden="1">'4. Внутр фин аудит'!$K$15:$K$35</definedName>
    <definedName name="krista_tm_40538_0_0" localSheetId="4" hidden="1">'5. Исполн бюджет процедур'!$K$13:$K$33</definedName>
    <definedName name="krista_tm_40538_0_0" localSheetId="5" hidden="1">'6. Управл активами'!$K$13:$K$33</definedName>
    <definedName name="krista_tm_40539" localSheetId="1" hidden="1">'2. Управление доходами'!$L$16:$L$36</definedName>
    <definedName name="krista_tm_40539" localSheetId="2" hidden="1">'3. Вед учета и сост отчетности'!$L$14:$L$34</definedName>
    <definedName name="krista_tm_40539" localSheetId="3" hidden="1">'4. Внутр фин аудит'!$L$15:$L$35</definedName>
    <definedName name="krista_tm_40539" localSheetId="4" hidden="1">'5. Исполн бюджет процедур'!$L$13:$L$33</definedName>
    <definedName name="krista_tm_40539" localSheetId="5" hidden="1">'6. Управл активами'!$L$13:$L$33</definedName>
    <definedName name="krista_tm_40539_0_0" localSheetId="1" hidden="1">'2. Управление доходами'!$L$16:$L$36</definedName>
    <definedName name="krista_tm_40539_0_0" localSheetId="2" hidden="1">'3. Вед учета и сост отчетности'!$L$14:$L$34</definedName>
    <definedName name="krista_tm_40539_0_0" localSheetId="3" hidden="1">'4. Внутр фин аудит'!$L$15:$L$35</definedName>
    <definedName name="krista_tm_40539_0_0" localSheetId="4" hidden="1">'5. Исполн бюджет процедур'!$L$13:$L$33</definedName>
    <definedName name="krista_tm_40539_0_0" localSheetId="5" hidden="1">'6. Управл активами'!$L$13:$L$33</definedName>
    <definedName name="krista_tm_40540" localSheetId="1" hidden="1">'2. Управление доходами'!$M$16:$M$36</definedName>
    <definedName name="krista_tm_40540" localSheetId="2" hidden="1">'3. Вед учета и сост отчетности'!$M$14:$M$34</definedName>
    <definedName name="krista_tm_40540" localSheetId="3" hidden="1">'4. Внутр фин аудит'!$M$15:$M$35</definedName>
    <definedName name="krista_tm_40540" localSheetId="4" hidden="1">'5. Исполн бюджет процедур'!$M$13:$M$33</definedName>
    <definedName name="krista_tm_40540" localSheetId="5" hidden="1">'6. Управл активами'!$M$13:$M$33</definedName>
    <definedName name="krista_tm_40540_0_0" localSheetId="1" hidden="1">'2. Управление доходами'!$M$16:$M$36</definedName>
    <definedName name="krista_tm_40540_0_0" localSheetId="2" hidden="1">'3. Вед учета и сост отчетности'!$M$14:$M$34</definedName>
    <definedName name="krista_tm_40540_0_0" localSheetId="3" hidden="1">'4. Внутр фин аудит'!$M$15:$M$35</definedName>
    <definedName name="krista_tm_40540_0_0" localSheetId="4" hidden="1">'5. Исполн бюджет процедур'!$M$13:$M$33</definedName>
    <definedName name="krista_tm_40540_0_0" localSheetId="5" hidden="1">'6. Управл активами'!$M$13:$M$33</definedName>
    <definedName name="krista_tm_40544" localSheetId="0" hidden="1">'1. Управление расходами'!$K$27:$K$47</definedName>
    <definedName name="krista_tm_40544" localSheetId="1" hidden="1">'2. Управление доходами'!$Q$16:$Q$36</definedName>
    <definedName name="krista_tm_40544" localSheetId="2" hidden="1">'3. Вед учета и сост отчетности'!$Q$14:$Q$34</definedName>
    <definedName name="krista_tm_40544" localSheetId="3" hidden="1">'4. Внутр фин аудит'!$Q$15:$Q$35</definedName>
    <definedName name="krista_tm_40544_0_0" localSheetId="0" hidden="1">'1. Управление расходами'!$K$27:$K$47</definedName>
    <definedName name="krista_tm_40544_0_0" localSheetId="1" hidden="1">'2. Управление доходами'!$Q$16:$Q$36</definedName>
    <definedName name="krista_tm_40544_0_0" localSheetId="2" hidden="1">'3. Вед учета и сост отчетности'!$Q$14:$Q$34</definedName>
    <definedName name="krista_tm_40544_0_0" localSheetId="3" hidden="1">'4. Внутр фин аудит'!$Q$15:$Q$35</definedName>
    <definedName name="krista_tm_40545" localSheetId="0" hidden="1">'1. Управление расходами'!$L$27:$L$47</definedName>
    <definedName name="krista_tm_40545" localSheetId="1" hidden="1">'2. Управление доходами'!$R$16:$R$36</definedName>
    <definedName name="krista_tm_40545" localSheetId="2" hidden="1">'3. Вед учета и сост отчетности'!$R$14:$R$34</definedName>
    <definedName name="krista_tm_40545" localSheetId="3" hidden="1">'4. Внутр фин аудит'!$R$15:$R$35</definedName>
    <definedName name="krista_tm_40545_0_0" localSheetId="0" hidden="1">'1. Управление расходами'!$L$27:$L$47</definedName>
    <definedName name="krista_tm_40545_0_0" localSheetId="1" hidden="1">'2. Управление доходами'!$R$16:$R$36</definedName>
    <definedName name="krista_tm_40545_0_0" localSheetId="2" hidden="1">'3. Вед учета и сост отчетности'!$R$14:$R$34</definedName>
    <definedName name="krista_tm_40545_0_0" localSheetId="3" hidden="1">'4. Внутр фин аудит'!$R$15:$R$35</definedName>
    <definedName name="krista_tm_40546" localSheetId="0" hidden="1">'1. Управление расходами'!$M$27:$M$47</definedName>
    <definedName name="krista_tm_40546" localSheetId="1" hidden="1">'2. Управление доходами'!$S$16:$S$36</definedName>
    <definedName name="krista_tm_40546" localSheetId="2" hidden="1">'3. Вед учета и сост отчетности'!$S$14:$S$34</definedName>
    <definedName name="krista_tm_40546" localSheetId="3" hidden="1">'4. Внутр фин аудит'!$S$15:$S$35</definedName>
    <definedName name="krista_tm_40546_0_0" localSheetId="0" hidden="1">'1. Управление расходами'!$M$27:$M$47</definedName>
    <definedName name="krista_tm_40546_0_0" localSheetId="1" hidden="1">'2. Управление доходами'!$S$16:$S$36</definedName>
    <definedName name="krista_tm_40546_0_0" localSheetId="2" hidden="1">'3. Вед учета и сост отчетности'!$S$14:$S$34</definedName>
    <definedName name="krista_tm_40546_0_0" localSheetId="3" hidden="1">'4. Внутр фин аудит'!$S$15:$S$35</definedName>
    <definedName name="krista_tm_40550" localSheetId="0" hidden="1">'1. Управление расходами'!$Q$27:$Q$47</definedName>
    <definedName name="krista_tm_40550" localSheetId="3" hidden="1">'4. Внутр фин аудит'!$W$15:$W$35</definedName>
    <definedName name="krista_tm_40550_0_0" localSheetId="0" hidden="1">'1. Управление расходами'!$Q$27:$Q$47</definedName>
    <definedName name="krista_tm_40550_0_0" localSheetId="3" hidden="1">'4. Внутр фин аудит'!$W$15:$W$35</definedName>
    <definedName name="krista_tm_40551" localSheetId="0" hidden="1">'1. Управление расходами'!$R$27:$R$47</definedName>
    <definedName name="krista_tm_40551" localSheetId="3" hidden="1">'4. Внутр фин аудит'!$X$15:$X$35</definedName>
    <definedName name="krista_tm_40551_0_0" localSheetId="0" hidden="1">'1. Управление расходами'!$R$27:$R$47</definedName>
    <definedName name="krista_tm_40551_0_0" localSheetId="3" hidden="1">'4. Внутр фин аудит'!$X$15:$X$35</definedName>
    <definedName name="krista_tm_40552" localSheetId="0" hidden="1">'1. Управление расходами'!$S$27:$S$47</definedName>
    <definedName name="krista_tm_40552" localSheetId="3" hidden="1">'4. Внутр фин аудит'!$Y$15:$Y$35</definedName>
    <definedName name="krista_tm_40552_0_0" localSheetId="0" hidden="1">'1. Управление расходами'!$S$27:$S$47</definedName>
    <definedName name="krista_tm_40552_0_0" localSheetId="3" hidden="1">'4. Внутр фин аудит'!$Y$15:$Y$35</definedName>
    <definedName name="krista_tm_40556" localSheetId="0" hidden="1">'1. Управление расходами'!$W$27:$W$47</definedName>
    <definedName name="krista_tm_40556_0_0" localSheetId="0" hidden="1">'1. Управление расходами'!$W$27:$W$47</definedName>
    <definedName name="krista_tm_40557" localSheetId="0" hidden="1">'1. Управление расходами'!$X$27:$X$47</definedName>
    <definedName name="krista_tm_40557_0_0" localSheetId="0" hidden="1">'1. Управление расходами'!$X$27:$X$47</definedName>
    <definedName name="krista_tm_40558" localSheetId="0" hidden="1">'1. Управление расходами'!$Y$27:$Y$47</definedName>
    <definedName name="krista_tm_40558_0_0" localSheetId="0" hidden="1">'1. Управление расходами'!$Y$27:$Y$47</definedName>
    <definedName name="krista_tm_40562" localSheetId="0" hidden="1">'1. Управление расходами'!$AC$27:$AC$47</definedName>
    <definedName name="krista_tm_40562_0_0" localSheetId="0" hidden="1">'1. Управление расходами'!$AC$27:$AC$47</definedName>
    <definedName name="krista_tm_40563" localSheetId="0" hidden="1">'1. Управление расходами'!$AD$27:$AD$47</definedName>
    <definedName name="krista_tm_40563_0_0" localSheetId="0" hidden="1">'1. Управление расходами'!$AD$27:$AD$47</definedName>
    <definedName name="krista_tm_40564" localSheetId="0" hidden="1">'1. Управление расходами'!$AE$27:$AE$47</definedName>
    <definedName name="krista_tm_40564_0_0" localSheetId="0" hidden="1">'1. Управление расходами'!$AE$27:$AE$47</definedName>
    <definedName name="krista_tm_40568" localSheetId="0" hidden="1">'1. Управление расходами'!$AI$27:$AI$47</definedName>
    <definedName name="krista_tm_40568_0_0" localSheetId="0" hidden="1">'1. Управление расходами'!$AI$27:$AI$47</definedName>
    <definedName name="krista_tm_40569" localSheetId="0" hidden="1">'1. Управление расходами'!$AJ$27:$AJ$47</definedName>
    <definedName name="krista_tm_40569_0_0" localSheetId="0" hidden="1">'1. Управление расходами'!$AJ$27:$AJ$47</definedName>
    <definedName name="krista_tm_40570" localSheetId="0" hidden="1">'1. Управление расходами'!$AK$27:$AK$47</definedName>
    <definedName name="krista_tm_40570_0_0" localSheetId="0" hidden="1">'1. Управление расходами'!$AK$27:$AK$47</definedName>
    <definedName name="krista_tm_52031" localSheetId="1" hidden="1">'2. Управление доходами'!$W$16:$W$36</definedName>
    <definedName name="krista_tm_52031_0_0" localSheetId="1" hidden="1">'2. Управление доходами'!$W$16:$W$36</definedName>
    <definedName name="krista_tm_52032" localSheetId="1" hidden="1">'2. Управление доходами'!$X$16:$X$36</definedName>
    <definedName name="krista_tm_52032_0_0" localSheetId="1" hidden="1">'2. Управление доходами'!$X$16:$X$36</definedName>
    <definedName name="krista_tm_52033" localSheetId="1" hidden="1">'2. Управление доходами'!$Y$16:$Y$36</definedName>
    <definedName name="krista_tm_52033_0_0" localSheetId="1" hidden="1">'2. Управление доходами'!$Y$16:$Y$36</definedName>
    <definedName name="krista_tm_52036" localSheetId="1" hidden="1">'2. Управление доходами'!$AC$16:$AC$36</definedName>
    <definedName name="krista_tm_52036_0_0" localSheetId="1" hidden="1">'2. Управление доходами'!$AC$16:$AC$36</definedName>
    <definedName name="krista_tm_52037" localSheetId="1" hidden="1">'2. Управление доходами'!$AD$16:$AD$36</definedName>
    <definedName name="krista_tm_52037_0_0" localSheetId="1" hidden="1">'2. Управление доходами'!$AD$16:$AD$36</definedName>
    <definedName name="krista_tm_52038" localSheetId="1" hidden="1">'2. Управление доходами'!$AE$16:$AE$36</definedName>
    <definedName name="krista_tm_52038_0_0" localSheetId="1" hidden="1">'2. Управление доходами'!$AE$16:$AE$36</definedName>
    <definedName name="krista_tm_527" localSheetId="6" hidden="1">Итог!$E$17:$E$37</definedName>
    <definedName name="krista_tm_527_0_5" localSheetId="6" hidden="1">Итог!$E$17:$E$37</definedName>
    <definedName name="krista_tm_532" localSheetId="6" hidden="1">Итог!$K$17:$K$37</definedName>
    <definedName name="krista_tm_532_0_5" localSheetId="6" hidden="1">Итог!$K$17:$K$37</definedName>
    <definedName name="krista_tm_61976" localSheetId="0" hidden="1">'1. Управление расходами'!$AO$27:$AO$47</definedName>
    <definedName name="krista_tm_61976_0_0" localSheetId="0" hidden="1">'1. Управление расходами'!$AO$27:$AO$47</definedName>
    <definedName name="krista_tm_61977" localSheetId="0" hidden="1">'1. Управление расходами'!$AP$27:$AP$47</definedName>
    <definedName name="krista_tm_61977_0_0" localSheetId="0" hidden="1">'1. Управление расходами'!$AP$27:$AP$47</definedName>
    <definedName name="krista_tm_61978" localSheetId="0" hidden="1">'1. Управление расходами'!$AQ$27:$AQ$47</definedName>
    <definedName name="krista_tm_61978_0_0" localSheetId="0" hidden="1">'1. Управление расходами'!$AQ$27:$AQ$47</definedName>
    <definedName name="krista_tm_61988" localSheetId="0" hidden="1">'1. Управление расходами'!$F$27:$F$47</definedName>
    <definedName name="krista_tm_61988_0_0" localSheetId="0" hidden="1">'1. Управление расходами'!$F$27:$F$47</definedName>
    <definedName name="krista_tm_61989" localSheetId="0" hidden="1">'1. Управление расходами'!$G$27:$G$47</definedName>
    <definedName name="krista_tm_61989_0_0" localSheetId="0" hidden="1">'1. Управление расходами'!$G$27:$G$47</definedName>
    <definedName name="krista_tm_62153" localSheetId="0" hidden="1">'1. Управление расходами'!$AU$27:$AU$47</definedName>
    <definedName name="krista_tm_62153_0_0" localSheetId="0" hidden="1">'1. Управление расходами'!$AU$27:$AU$47</definedName>
    <definedName name="krista_tm_62154" localSheetId="0" hidden="1">'1. Управление расходами'!$AV$27:$AV$47</definedName>
    <definedName name="krista_tm_62154_0_0" localSheetId="0" hidden="1">'1. Управление расходами'!$AV$27:$AV$47</definedName>
    <definedName name="krista_tm_62155" localSheetId="0" hidden="1">'1. Управление расходами'!$AW$27:$AW$47</definedName>
    <definedName name="krista_tm_62155_0_0" localSheetId="0" hidden="1">'1. Управление расходами'!$AW$27:$AW$47</definedName>
    <definedName name="krista_tm_62160" localSheetId="0" hidden="1">'1. Управление расходами'!$BA$27:$BA$47</definedName>
    <definedName name="krista_tm_62160_0_0" localSheetId="0" hidden="1">'1. Управление расходами'!$BA$27:$BA$47</definedName>
    <definedName name="krista_tm_62161" localSheetId="0" hidden="1">'1. Управление расходами'!$BB$27:$BB$47</definedName>
    <definedName name="krista_tm_62161_0_0" localSheetId="0" hidden="1">'1. Управление расходами'!$BB$27:$BB$47</definedName>
    <definedName name="krista_tm_62162" localSheetId="0" hidden="1">'1. Управление расходами'!$BC$27:$BC$47</definedName>
    <definedName name="krista_tm_62162_0_0" localSheetId="0" hidden="1">'1. Управление расходами'!$BC$27:$BC$47</definedName>
    <definedName name="krista_tm_62245" localSheetId="0" hidden="1">'1. Управление расходами'!$BG$27:$BG$47</definedName>
    <definedName name="krista_tm_62245_0_0" localSheetId="0" hidden="1">'1. Управление расходами'!$BG$27:$BG$47</definedName>
    <definedName name="krista_tm_62246" localSheetId="0" hidden="1">'1. Управление расходами'!$BH$27:$BH$47</definedName>
    <definedName name="krista_tm_62246_0_0" localSheetId="0" hidden="1">'1. Управление расходами'!$BH$27:$BH$47</definedName>
    <definedName name="krista_tm_62247" localSheetId="0" hidden="1">'1. Управление расходами'!$BI$27:$BI$47</definedName>
    <definedName name="krista_tm_62247_0_0" localSheetId="0" hidden="1">'1. Управление расходами'!$BI$27:$BI$47</definedName>
    <definedName name="krista_tm_62504" localSheetId="0" hidden="1">'1. Управление расходами'!$BM$27:$BM$47</definedName>
    <definedName name="krista_tm_62504_0_0" localSheetId="0" hidden="1">'1. Управление расходами'!$BM$27:$BM$47</definedName>
    <definedName name="krista_tm_62505" localSheetId="0" hidden="1">'1. Управление расходами'!$BN$27:$BN$47</definedName>
    <definedName name="krista_tm_62505_0_0" localSheetId="0" hidden="1">'1. Управление расходами'!$BN$27:$BN$47</definedName>
    <definedName name="krista_tm_62506" localSheetId="0" hidden="1">'1. Управление расходами'!$BO$27:$BO$47</definedName>
    <definedName name="krista_tm_62506_0_0" localSheetId="0" hidden="1">'1. Управление расходами'!$BO$27:$BO$47</definedName>
    <definedName name="krista_tm_62510" localSheetId="0" hidden="1">'1. Управление расходами'!$BS$27:$BS$47</definedName>
    <definedName name="krista_tm_62510_0_0" localSheetId="0" hidden="1">'1. Управление расходами'!$BS$27:$BS$47</definedName>
    <definedName name="krista_tm_62511" localSheetId="0" hidden="1">'1. Управление расходами'!$BT$27:$BT$47</definedName>
    <definedName name="krista_tm_62511_0_0" localSheetId="0" hidden="1">'1. Управление расходами'!$BT$27:$BT$47</definedName>
    <definedName name="krista_tm_62512" localSheetId="0" hidden="1">'1. Управление расходами'!$BU$27:$BU$47</definedName>
    <definedName name="krista_tm_62512_0_0" localSheetId="0" hidden="1">'1. Управление расходами'!$BU$27:$BU$47</definedName>
    <definedName name="krista_tm_62516" localSheetId="0" hidden="1">'1. Управление расходами'!$BY$27:$BY$47</definedName>
    <definedName name="krista_tm_62516_0_0" localSheetId="0" hidden="1">'1. Управление расходами'!$BY$27:$BY$47</definedName>
    <definedName name="krista_tm_62517" localSheetId="0" hidden="1">'1. Управление расходами'!$BZ$27:$BZ$47</definedName>
    <definedName name="krista_tm_62517_0_0" localSheetId="0" hidden="1">'1. Управление расходами'!$BZ$27:$BZ$47</definedName>
    <definedName name="krista_tm_62518" localSheetId="0" hidden="1">'1. Управление расходами'!$CA$27:$CA$47</definedName>
    <definedName name="krista_tm_62518_0_0" localSheetId="0" hidden="1">'1. Управление расходами'!$CA$27:$CA$47</definedName>
    <definedName name="krista_tm_62727" localSheetId="0" hidden="1">'1. Управление расходами'!$CE$27:$CE$47</definedName>
    <definedName name="krista_tm_62727_0_0" localSheetId="0" hidden="1">'1. Управление расходами'!$CE$27:$CE$47</definedName>
    <definedName name="krista_tm_62728" localSheetId="0" hidden="1">'1. Управление расходами'!$CF$27:$CF$47</definedName>
    <definedName name="krista_tm_62728_0_0" localSheetId="0" hidden="1">'1. Управление расходами'!$CF$27:$CF$47</definedName>
    <definedName name="krista_tm_62729" localSheetId="0" hidden="1">'1. Управление расходами'!$CG$27:$CG$47</definedName>
    <definedName name="krista_tm_62729_0_0" localSheetId="0" hidden="1">'1. Управление расходами'!$CG$27:$CG$47</definedName>
    <definedName name="krista_tm_62733" localSheetId="0" hidden="1">'1. Управление расходами'!$CK$27:$CK$47</definedName>
    <definedName name="krista_tm_62733_0_0" localSheetId="0" hidden="1">'1. Управление расходами'!$CK$27:$CK$47</definedName>
    <definedName name="krista_tm_62734" localSheetId="0" hidden="1">'1. Управление расходами'!$CL$27:$CL$47</definedName>
    <definedName name="krista_tm_62734_0_0" localSheetId="0" hidden="1">'1. Управление расходами'!$CL$27:$CL$47</definedName>
    <definedName name="krista_tm_62735" localSheetId="0" hidden="1">'1. Управление расходами'!$CM$27:$CM$47</definedName>
    <definedName name="krista_tm_62735_0_0" localSheetId="0" hidden="1">'1. Управление расходами'!$CM$27:$CM$47</definedName>
    <definedName name="krista_tm_62739" localSheetId="0" hidden="1">'1. Управление расходами'!$CQ$27:$CQ$47</definedName>
    <definedName name="krista_tm_62739_0_0" localSheetId="0" hidden="1">'1. Управление расходами'!$CQ$27:$CQ$47</definedName>
    <definedName name="krista_tm_62740" localSheetId="0" hidden="1">'1. Управление расходами'!$CR$27:$CR$47</definedName>
    <definedName name="krista_tm_62740_0_0" localSheetId="0" hidden="1">'1. Управление расходами'!$CR$27:$CR$47</definedName>
    <definedName name="krista_tm_62741" localSheetId="0" hidden="1">'1. Управление расходами'!$CS$27:$CS$47</definedName>
    <definedName name="krista_tm_62741_0_0" localSheetId="0" hidden="1">'1. Управление расходами'!$CS$27:$CS$47</definedName>
    <definedName name="krista_tr_237" localSheetId="6" hidden="1">Итог!$D$17:$D$37</definedName>
    <definedName name="krista_tr_237_0_5" localSheetId="6" hidden="1">Итог!$D$17:$D$37</definedName>
    <definedName name="krista_tr_25389" localSheetId="6" hidden="1">Итог!$C$17:$C$37</definedName>
    <definedName name="krista_tr_25389_0_0" localSheetId="6" hidden="1">Итог!$C$17:$C$37</definedName>
    <definedName name="krista_tr_25805" localSheetId="6" hidden="1">Итог!$V$17:$V$37</definedName>
    <definedName name="krista_tr_25805_0_0" localSheetId="6" hidden="1">Итог!$V$17:$V$37</definedName>
    <definedName name="krista_tr_25812" localSheetId="6" hidden="1">Итог!$AB$17:$AB$37</definedName>
    <definedName name="krista_tr_25812_0_0" localSheetId="6" hidden="1">Итог!$AB$17:$AB$37</definedName>
    <definedName name="krista_tr_25821" localSheetId="6" hidden="1">Итог!$AH$17:$AH$37</definedName>
    <definedName name="krista_tr_25821_0_0" localSheetId="6" hidden="1">Итог!$AH$17:$AH$37</definedName>
    <definedName name="krista_tr_25827" localSheetId="6" hidden="1">Итог!$AN$17:$AN$37</definedName>
    <definedName name="krista_tr_25827_0_0" localSheetId="6" hidden="1">Итог!$AN$17:$AN$37</definedName>
    <definedName name="krista_tr_40531" localSheetId="0" hidden="1">'1. Управление расходами'!$D$27:$D$47</definedName>
    <definedName name="krista_tr_40531" localSheetId="1" hidden="1">'2. Управление доходами'!$D$16:$D$36</definedName>
    <definedName name="krista_tr_40531" localSheetId="2" hidden="1">'3. Вед учета и сост отчетности'!$D$14:$D$34</definedName>
    <definedName name="krista_tr_40531" localSheetId="3" hidden="1">'4. Внутр фин аудит'!$D$15:$D$35</definedName>
    <definedName name="krista_tr_40531" localSheetId="4" hidden="1">'5. Исполн бюджет процедур'!$D$13:$D$33</definedName>
    <definedName name="krista_tr_40531" localSheetId="5" hidden="1">'6. Управл активами'!$D$13:$D$33</definedName>
    <definedName name="krista_tr_40531_0_0" localSheetId="0" hidden="1">'1. Управление расходами'!$D$27:$D$47</definedName>
    <definedName name="krista_tr_40531_0_0" localSheetId="1" hidden="1">'2. Управление доходами'!$D$16:$D$36</definedName>
    <definedName name="krista_tr_40531_0_0" localSheetId="2" hidden="1">'3. Вед учета и сост отчетности'!$D$14:$D$34</definedName>
    <definedName name="krista_tr_40531_0_0" localSheetId="3" hidden="1">'4. Внутр фин аудит'!$D$15:$D$35</definedName>
    <definedName name="krista_tr_40531_0_0" localSheetId="4" hidden="1">'5. Исполн бюджет процедур'!$D$13:$D$33</definedName>
    <definedName name="krista_tr_40531_0_0" localSheetId="5" hidden="1">'6. Управл активами'!$D$13:$D$33</definedName>
    <definedName name="krista_tr_40537" localSheetId="0" hidden="1">'1. Управление расходами'!$J$27:$J$47</definedName>
    <definedName name="krista_tr_40537" localSheetId="1" hidden="1">'2. Управление доходами'!$J$16:$J$36</definedName>
    <definedName name="krista_tr_40537" localSheetId="2" hidden="1">'3. Вед учета и сост отчетности'!$J$14:$J$34</definedName>
    <definedName name="krista_tr_40537" localSheetId="3" hidden="1">'4. Внутр фин аудит'!$J$15:$J$35</definedName>
    <definedName name="krista_tr_40537" localSheetId="4" hidden="1">'5. Исполн бюджет процедур'!$J$13:$J$33</definedName>
    <definedName name="krista_tr_40537" localSheetId="5" hidden="1">'6. Управл активами'!$J$13:$J$33</definedName>
    <definedName name="krista_tr_40537_0_0" localSheetId="0" hidden="1">'1. Управление расходами'!$J$27:$J$47</definedName>
    <definedName name="krista_tr_40537_0_0" localSheetId="1" hidden="1">'2. Управление доходами'!$J$16:$J$36</definedName>
    <definedName name="krista_tr_40537_0_0" localSheetId="2" hidden="1">'3. Вед учета и сост отчетности'!$J$14:$J$34</definedName>
    <definedName name="krista_tr_40537_0_0" localSheetId="3" hidden="1">'4. Внутр фин аудит'!$J$15:$J$35</definedName>
    <definedName name="krista_tr_40537_0_0" localSheetId="4" hidden="1">'5. Исполн бюджет процедур'!$J$13:$J$33</definedName>
    <definedName name="krista_tr_40537_0_0" localSheetId="5" hidden="1">'6. Управл активами'!$J$13:$J$33</definedName>
    <definedName name="krista_tr_40543" localSheetId="1" hidden="1">'2. Управление доходами'!$P$16:$P$36</definedName>
    <definedName name="krista_tr_40543" localSheetId="2" hidden="1">'3. Вед учета и сост отчетности'!$P$14:$P$34</definedName>
    <definedName name="krista_tr_40543" localSheetId="3" hidden="1">'4. Внутр фин аудит'!$P$15:$P$35</definedName>
    <definedName name="krista_tr_40543" localSheetId="4" hidden="1">'5. Исполн бюджет процедур'!$P$13:$P$33</definedName>
    <definedName name="krista_tr_40543" localSheetId="5" hidden="1">'6. Управл активами'!$P$13:$P$33</definedName>
    <definedName name="krista_tr_40543_0_0" localSheetId="1" hidden="1">'2. Управление доходами'!$P$16:$P$36</definedName>
    <definedName name="krista_tr_40543_0_0" localSheetId="2" hidden="1">'3. Вед учета и сост отчетности'!$P$14:$P$34</definedName>
    <definedName name="krista_tr_40543_0_0" localSheetId="3" hidden="1">'4. Внутр фин аудит'!$P$15:$P$35</definedName>
    <definedName name="krista_tr_40543_0_0" localSheetId="4" hidden="1">'5. Исполн бюджет процедур'!$P$13:$P$33</definedName>
    <definedName name="krista_tr_40543_0_0" localSheetId="5" hidden="1">'6. Управл активами'!$P$13:$P$33</definedName>
    <definedName name="krista_tr_40549" localSheetId="0" hidden="1">'1. Управление расходами'!$P$27:$P$47</definedName>
    <definedName name="krista_tr_40549" localSheetId="1" hidden="1">'2. Управление доходами'!$V$16:$V$36</definedName>
    <definedName name="krista_tr_40549" localSheetId="2" hidden="1">'3. Вед учета и сост отчетности'!$V$14:$V$34</definedName>
    <definedName name="krista_tr_40549" localSheetId="3" hidden="1">'4. Внутр фин аудит'!$V$15:$V$35</definedName>
    <definedName name="krista_tr_40549_0_0" localSheetId="0" hidden="1">'1. Управление расходами'!$P$27:$P$47</definedName>
    <definedName name="krista_tr_40549_0_0" localSheetId="1" hidden="1">'2. Управление доходами'!$V$16:$V$36</definedName>
    <definedName name="krista_tr_40549_0_0" localSheetId="2" hidden="1">'3. Вед учета и сост отчетности'!$V$14:$V$34</definedName>
    <definedName name="krista_tr_40549_0_0" localSheetId="3" hidden="1">'4. Внутр фин аудит'!$V$15:$V$35</definedName>
    <definedName name="krista_tr_40555" localSheetId="0" hidden="1">'1. Управление расходами'!$V$27:$V$47</definedName>
    <definedName name="krista_tr_40555" localSheetId="3" hidden="1">'4. Внутр фин аудит'!$AB$15:$AB$35</definedName>
    <definedName name="krista_tr_40555_0_0" localSheetId="0" hidden="1">'1. Управление расходами'!$V$27:$V$47</definedName>
    <definedName name="krista_tr_40555_0_0" localSheetId="3" hidden="1">'4. Внутр фин аудит'!$AB$15:$AB$35</definedName>
    <definedName name="krista_tr_40561" localSheetId="0" hidden="1">'1. Управление расходами'!$AB$27:$AB$47</definedName>
    <definedName name="krista_tr_40561_0_0" localSheetId="0" hidden="1">'1. Управление расходами'!$AB$27:$AB$47</definedName>
    <definedName name="krista_tr_40567" localSheetId="0" hidden="1">'1. Управление расходами'!$AH$27:$AH$47</definedName>
    <definedName name="krista_tr_40567_0_0" localSheetId="0" hidden="1">'1. Управление расходами'!$AH$27:$AH$47</definedName>
    <definedName name="krista_tr_40573" localSheetId="0" hidden="1">'1. Управление расходами'!$AN$27:$AN$47</definedName>
    <definedName name="krista_tr_40573_0_0" localSheetId="0" hidden="1">'1. Управление расходами'!$AN$27:$AN$47</definedName>
    <definedName name="krista_tr_47106" localSheetId="1" hidden="1">'2. Управление доходами'!$C$16:$C$36</definedName>
    <definedName name="krista_tr_47106_0_0" localSheetId="1" hidden="1">'2. Управление доходами'!$C$16:$C$36</definedName>
    <definedName name="krista_tr_47809" localSheetId="2" hidden="1">'3. Вед учета и сост отчетности'!$C$14:$C$34</definedName>
    <definedName name="krista_tr_47809_0_0" localSheetId="2" hidden="1">'3. Вед учета и сост отчетности'!$C$14:$C$34</definedName>
    <definedName name="krista_tr_47949" localSheetId="5" hidden="1">'6. Управл активами'!$C$13:$C$33</definedName>
    <definedName name="krista_tr_47949_0_0" localSheetId="5" hidden="1">'6. Управл активами'!$C$13:$C$33</definedName>
    <definedName name="krista_tr_48286" localSheetId="3" hidden="1">'4. Внутр фин аудит'!$C$15:$C$35</definedName>
    <definedName name="krista_tr_48286_0_0" localSheetId="3" hidden="1">'4. Внутр фин аудит'!$C$15:$C$35</definedName>
    <definedName name="krista_tr_48469" localSheetId="4" hidden="1">'5. Исполн бюджет процедур'!$C$13:$C$33</definedName>
    <definedName name="krista_tr_48469_0_0" localSheetId="4" hidden="1">'5. Исполн бюджет процедур'!$C$13:$C$33</definedName>
    <definedName name="krista_tr_51240" localSheetId="0" hidden="1">'1. Управление расходами'!$C$27:$C$47</definedName>
    <definedName name="krista_tr_51240_0_0" localSheetId="0" hidden="1">'1. Управление расходами'!$C$27:$C$47</definedName>
    <definedName name="krista_tr_52041" localSheetId="1" hidden="1">'2. Управление доходами'!$AB$16:$AB$36</definedName>
    <definedName name="krista_tr_52041_0_0" localSheetId="1" hidden="1">'2. Управление доходами'!$AB$16:$AB$36</definedName>
    <definedName name="krista_tr_52042" localSheetId="1" hidden="1">'2. Управление доходами'!$AH$16:$AH$36</definedName>
    <definedName name="krista_tr_52042_0_0" localSheetId="1" hidden="1">'2. Управление доходами'!$AH$16:$AH$36</definedName>
    <definedName name="krista_tr_531" localSheetId="6" hidden="1">Итог!$J$17:$J$37</definedName>
    <definedName name="krista_tr_531_0_4" localSheetId="6" hidden="1">Итог!$J$17:$J$37</definedName>
    <definedName name="krista_tr_536" localSheetId="6" hidden="1">Итог!$P$17:$P$37</definedName>
    <definedName name="krista_tr_536_0_4" localSheetId="6" hidden="1">Итог!$P$17:$P$37</definedName>
    <definedName name="krista_tr_61981" localSheetId="0" hidden="1">'1. Управление расходами'!$AT$27:$AT$47</definedName>
    <definedName name="krista_tr_61981_0_0" localSheetId="0" hidden="1">'1. Управление расходами'!$AT$27:$AT$47</definedName>
    <definedName name="krista_tr_62158" localSheetId="0" hidden="1">'1. Управление расходами'!$AZ$27:$AZ$47</definedName>
    <definedName name="krista_tr_62158_0_0" localSheetId="0" hidden="1">'1. Управление расходами'!$AZ$27:$AZ$47</definedName>
    <definedName name="krista_tr_62165" localSheetId="0" hidden="1">'1. Управление расходами'!$BF$27:$BF$47</definedName>
    <definedName name="krista_tr_62165_0_0" localSheetId="0" hidden="1">'1. Управление расходами'!$BF$27:$BF$47</definedName>
    <definedName name="krista_tr_62250" localSheetId="0" hidden="1">'1. Управление расходами'!$BL$27:$BL$47</definedName>
    <definedName name="krista_tr_62250_0_0" localSheetId="0" hidden="1">'1. Управление расходами'!$BL$27:$BL$47</definedName>
    <definedName name="krista_tr_62509" localSheetId="0" hidden="1">'1. Управление расходами'!$BR$27:$BR$47</definedName>
    <definedName name="krista_tr_62509_0_0" localSheetId="0" hidden="1">'1. Управление расходами'!$BR$27:$BR$47</definedName>
    <definedName name="krista_tr_62515" localSheetId="0" hidden="1">'1. Управление расходами'!$BX$27:$BX$47</definedName>
    <definedName name="krista_tr_62515_0_0" localSheetId="0" hidden="1">'1. Управление расходами'!$BX$27:$BX$47</definedName>
    <definedName name="krista_tr_62521" localSheetId="0" hidden="1">'1. Управление расходами'!$CD$27:$CD$47</definedName>
    <definedName name="krista_tr_62521_0_0" localSheetId="0" hidden="1">'1. Управление расходами'!$CD$27:$CD$47</definedName>
    <definedName name="krista_tr_62732" localSheetId="0" hidden="1">'1. Управление расходами'!$CJ$27:$CJ$47</definedName>
    <definedName name="krista_tr_62732_0_0" localSheetId="0" hidden="1">'1. Управление расходами'!$CJ$27:$CJ$47</definedName>
    <definedName name="krista_tr_62738" localSheetId="0" hidden="1">'1. Управление расходами'!$CP$27:$CP$47</definedName>
    <definedName name="krista_tr_62738_0_0" localSheetId="0" hidden="1">'1. Управление расходами'!$CP$27:$CP$47</definedName>
    <definedName name="krista_tr_62744" localSheetId="0" hidden="1">'1. Управление расходами'!$CV$27:$CV$47</definedName>
    <definedName name="krista_tr_62744_0_0" localSheetId="0" hidden="1">'1. Управление расходами'!$CV$27:$CV$47</definedName>
    <definedName name="Print_Area" localSheetId="0">'1. Управление расходами'!$A$1:$DM$47</definedName>
    <definedName name="Print_Area" localSheetId="5">'6. Управл активами'!$A$1:$S$33</definedName>
    <definedName name="Print_Area" localSheetId="6">Итог!$A$1:$AZ$37</definedName>
    <definedName name="Print_Titles" localSheetId="6">Итог!$A:$B</definedName>
    <definedName name="Вес1" localSheetId="6">Итог!$A$8</definedName>
    <definedName name="Вес1">#REF!</definedName>
    <definedName name="Вес1.1" localSheetId="0">'1. Управление расходами'!$A$8</definedName>
    <definedName name="Вес1.11">'1. Управление расходами'!$A$16</definedName>
    <definedName name="Вес1.12">'1. Управление расходами'!$A$17</definedName>
    <definedName name="Вес1.13">'1. Управление расходами'!$A$18</definedName>
    <definedName name="Вес1.14">'1. Управление расходами'!$A$19</definedName>
    <definedName name="Вес1.15">'1. Управление расходами'!$A$20</definedName>
    <definedName name="Вес1.16">'1. Управление расходами'!$A$21</definedName>
    <definedName name="Вес1.17">'1. Управление расходами'!$A$22</definedName>
    <definedName name="Вес1.18">'1. Управление расходами'!$A$23</definedName>
    <definedName name="Вес1.2" localSheetId="0">'1. Управление расходами'!#REF!</definedName>
    <definedName name="Вес1.3" localSheetId="0">'1. Управление расходами'!$A$9</definedName>
    <definedName name="Вес1.4" localSheetId="0">'1. Управление расходами'!$A$10</definedName>
    <definedName name="Вес1.5" localSheetId="0">'1. Управление расходами'!$A$11</definedName>
    <definedName name="Вес1.6" localSheetId="0">'1. Управление расходами'!$A$12</definedName>
    <definedName name="Вес1.7" localSheetId="0">'1. Управление расходами'!$A$13</definedName>
    <definedName name="Вес1.8">'1. Управление расходами'!$A$14</definedName>
    <definedName name="Вес1.9">'1. Управление расходами'!$A$15</definedName>
    <definedName name="Вес2" localSheetId="6">Итог!$A$9</definedName>
    <definedName name="Вес2.1" localSheetId="1">'2. Управление доходами'!$A$8</definedName>
    <definedName name="Вес2.2" localSheetId="1">'2. Управление доходами'!$A$9</definedName>
    <definedName name="Вес2.3" localSheetId="1">'2. Управление доходами'!$A$10</definedName>
    <definedName name="Вес2.4">'2. Управление доходами'!$A$11</definedName>
    <definedName name="Вес2.5">'2. Управление доходами'!$A$12</definedName>
    <definedName name="Вес3" localSheetId="6">Итог!$A$10</definedName>
    <definedName name="Вес3">#REF!</definedName>
    <definedName name="Вес3.1" localSheetId="2">'3. Вед учета и сост отчетности'!$A$8</definedName>
    <definedName name="Вес3.2" localSheetId="2">'3. Вед учета и сост отчетности'!$A$9</definedName>
    <definedName name="Вес3.3" localSheetId="2">'3. Вед учета и сост отчетности'!$A$10</definedName>
    <definedName name="Вес3.4" localSheetId="2">'3. Вед учета и сост отчетности'!#REF!</definedName>
    <definedName name="Вес3.5" localSheetId="2">'3. Вед учета и сост отчетности'!#REF!</definedName>
    <definedName name="Вес4" localSheetId="6">Итог!$A$11</definedName>
    <definedName name="Вес4">#REF!</definedName>
    <definedName name="Вес4.1" localSheetId="3">'4. Внутр фин аудит'!$A$8</definedName>
    <definedName name="Вес4.2" localSheetId="3">'4. Внутр фин аудит'!$A$9</definedName>
    <definedName name="Вес4.3" localSheetId="3">'4. Внутр фин аудит'!$A$10</definedName>
    <definedName name="Вес4.4" localSheetId="3">'4. Внутр фин аудит'!$A$11</definedName>
    <definedName name="Вес4.5" localSheetId="3">'4. Внутр фин аудит'!#REF!</definedName>
    <definedName name="Вес5" localSheetId="6">Итог!$A$12</definedName>
    <definedName name="Вес5">#REF!</definedName>
    <definedName name="Вес5.1" localSheetId="4">'5. Исполн бюджет процедур'!$A$8</definedName>
    <definedName name="Вес5.2" localSheetId="4">'5. Исполн бюджет процедур'!$A$9</definedName>
    <definedName name="Вес5.3" localSheetId="4">'5. Исполн бюджет процедур'!#REF!</definedName>
    <definedName name="Вес5.4" localSheetId="4">'5. Исполн бюджет процедур'!#REF!</definedName>
    <definedName name="Вес5.5" localSheetId="4">'5. Исполн бюджет процедур'!#REF!</definedName>
    <definedName name="Вес5.6" localSheetId="4">'5. Исполн бюджет процедур'!#REF!</definedName>
    <definedName name="Вес6" localSheetId="6">Итог!$A$13</definedName>
    <definedName name="Вес6">#REF!</definedName>
    <definedName name="Вес6.1" localSheetId="5">'6. Управл активами'!$A$8</definedName>
    <definedName name="Вес6.2" localSheetId="5">'6. Управл активами'!$A$9</definedName>
    <definedName name="Вес6.3" localSheetId="5">'6. Управл активами'!#REF!</definedName>
    <definedName name="Вес6.4" localSheetId="5">'6. Управл активами'!#REF!</definedName>
    <definedName name="Криста_Мера_15_0" localSheetId="6">Итог!$E$17:$E$37</definedName>
    <definedName name="Криста_Мера_16_0" localSheetId="6">Итог!$K$17:$K$37</definedName>
    <definedName name="Криста_Мера_17_0" localSheetId="6">Итог!$Q$17:$Q$37</definedName>
    <definedName name="Криста_Мера_17_0" localSheetId="7">Рейтинг!$C$7:$C$27</definedName>
    <definedName name="Криста_Мера_17_0" localSheetId="8">'Уровень качества'!$C$7:$C$27</definedName>
    <definedName name="Криста_Мера_19_0" localSheetId="6">Итог!$W$17:$W$37</definedName>
    <definedName name="Криста_Мера_21_0" localSheetId="6">Итог!$AC$17:$AC$37</definedName>
    <definedName name="Криста_Мера_23_0" localSheetId="6">Итог!$AI$17:$AI$37</definedName>
    <definedName name="Криста_Мера_25_0" localSheetId="6">Итог!$F$17:$F$37</definedName>
    <definedName name="Криста_Мера_26_0" localSheetId="6">Итог!$L$17:$L$37</definedName>
    <definedName name="Криста_Мера_27_0" localSheetId="6">Итог!$R$17:$R$37</definedName>
    <definedName name="Криста_Мера_28_0" localSheetId="1">'2. Управление доходами'!$F$16:$F$36</definedName>
    <definedName name="Криста_Мера_28_0" localSheetId="2">'3. Вед учета и сост отчетности'!$F$14:$F$34</definedName>
    <definedName name="Криста_Мера_28_0" localSheetId="3">'4. Внутр фин аудит'!$F$15:$F$35</definedName>
    <definedName name="Криста_Мера_28_0" localSheetId="4">'5. Исполн бюджет процедур'!$F$13:$F$33</definedName>
    <definedName name="Криста_Мера_28_0" localSheetId="5">'6. Управл активами'!$F$13:$F$33</definedName>
    <definedName name="Криста_Мера_28_0" localSheetId="6">Итог!$X$17:$X$37</definedName>
    <definedName name="Криста_Мера_29_0" localSheetId="1">'2. Управление доходами'!$G$16:$G$36</definedName>
    <definedName name="Криста_Мера_29_0" localSheetId="2">'3. Вед учета и сост отчетности'!$G$14:$G$34</definedName>
    <definedName name="Криста_Мера_29_0" localSheetId="3">'4. Внутр фин аудит'!$G$15:$G$35</definedName>
    <definedName name="Криста_Мера_29_0" localSheetId="4">'5. Исполн бюджет процедур'!$G$13:$G$33</definedName>
    <definedName name="Криста_Мера_29_0" localSheetId="5">'6. Управл активами'!$G$13:$G$33</definedName>
    <definedName name="Криста_Мера_29_0" localSheetId="6">Итог!$AD$17:$AD$37</definedName>
    <definedName name="Криста_Мера_30_0" localSheetId="1">'2. Управление доходами'!$L$16:$L$36</definedName>
    <definedName name="Криста_Мера_30_0" localSheetId="2">'3. Вед учета и сост отчетности'!$L$14:$L$34</definedName>
    <definedName name="Криста_Мера_30_0" localSheetId="3">'4. Внутр фин аудит'!$L$15:$L$35</definedName>
    <definedName name="Криста_Мера_30_0" localSheetId="4">'5. Исполн бюджет процедур'!$L$13:$L$33</definedName>
    <definedName name="Криста_Мера_30_0" localSheetId="5">'6. Управл активами'!$L$13:$L$33</definedName>
    <definedName name="Криста_Мера_30_0" localSheetId="6">Итог!$AJ$17:$AJ$37</definedName>
    <definedName name="Криста_Мера_31_0" localSheetId="1">'2. Управление доходами'!$M$16:$M$36</definedName>
    <definedName name="Криста_Мера_31_0" localSheetId="2">'3. Вед учета и сост отчетности'!$M$14:$M$34</definedName>
    <definedName name="Криста_Мера_31_0" localSheetId="3">'4. Внутр фин аудит'!$M$15:$M$35</definedName>
    <definedName name="Криста_Мера_31_0" localSheetId="4">'5. Исполн бюджет процедур'!$M$13:$M$33</definedName>
    <definedName name="Криста_Мера_31_0" localSheetId="5">'6. Управл активами'!$M$13:$M$33</definedName>
    <definedName name="Криста_Мера_32_0" localSheetId="0">'1. Управление расходами'!$L$27:$L$47</definedName>
    <definedName name="Криста_Мера_32_0" localSheetId="1">'2. Управление доходами'!$R$16:$R$36</definedName>
    <definedName name="Криста_Мера_32_0" localSheetId="2">'3. Вед учета и сост отчетности'!$R$14:$R$34</definedName>
    <definedName name="Криста_Мера_32_0" localSheetId="3">'4. Внутр фин аудит'!$R$15:$R$35</definedName>
    <definedName name="Криста_Мера_33_0" localSheetId="0">'1. Управление расходами'!$M$27:$M$47</definedName>
    <definedName name="Криста_Мера_33_0" localSheetId="1">'2. Управление доходами'!$S$16:$S$36</definedName>
    <definedName name="Криста_Мера_33_0" localSheetId="2">'3. Вед учета и сост отчетности'!$S$14:$S$34</definedName>
    <definedName name="Криста_Мера_33_0" localSheetId="3">'4. Внутр фин аудит'!$S$15:$S$35</definedName>
    <definedName name="Криста_Мера_34_0" localSheetId="0">'1. Управление расходами'!$R$27:$R$47</definedName>
    <definedName name="Криста_Мера_34_0" localSheetId="3">'4. Внутр фин аудит'!$X$15:$X$35</definedName>
    <definedName name="Криста_Мера_35_0" localSheetId="0">'1. Управление расходами'!$S$27:$S$47</definedName>
    <definedName name="Криста_Мера_35_0" localSheetId="3">'4. Внутр фин аудит'!$Y$15:$Y$35</definedName>
    <definedName name="Криста_Мера_36_0" localSheetId="0">'1. Управление расходами'!$X$27:$X$47</definedName>
    <definedName name="Криста_Мера_37_0" localSheetId="0">'1. Управление расходами'!$Y$27:$Y$47</definedName>
    <definedName name="Криста_Мера_38_0" localSheetId="0">'1. Управление расходами'!$AD$27:$AD$47</definedName>
    <definedName name="Криста_Мера_39_0" localSheetId="0">'1. Управление расходами'!$AE$27:$AE$47</definedName>
    <definedName name="Криста_Мера_40_0" localSheetId="0">'1. Управление расходами'!$AJ$27:$AJ$47</definedName>
    <definedName name="Криста_Мера_41_0" localSheetId="0">'1. Управление расходами'!$AK$27:$AK$47</definedName>
    <definedName name="Криста_Мера_44_0" localSheetId="0">'1. Управление расходами'!$E$27:$E$47</definedName>
    <definedName name="Криста_Мера_44_0" localSheetId="1">'2. Управление доходами'!$E$16:$E$36</definedName>
    <definedName name="Криста_Мера_44_0" localSheetId="2">'3. Вед учета и сост отчетности'!$E$14:$E$34</definedName>
    <definedName name="Криста_Мера_44_0" localSheetId="3">'4. Внутр фин аудит'!$E$15:$E$35</definedName>
    <definedName name="Криста_Мера_44_0" localSheetId="4">'5. Исполн бюджет процедур'!$E$13:$E$33</definedName>
    <definedName name="Криста_Мера_44_0" localSheetId="5">'6. Управл активами'!$E$13:$E$33</definedName>
    <definedName name="Криста_Мера_45_0" localSheetId="1">'2. Управление доходами'!$K$16:$K$36</definedName>
    <definedName name="Криста_Мера_45_0" localSheetId="2">'3. Вед учета и сост отчетности'!$K$14:$K$34</definedName>
    <definedName name="Криста_Мера_45_0" localSheetId="3">'4. Внутр фин аудит'!$K$15:$K$35</definedName>
    <definedName name="Криста_Мера_45_0" localSheetId="4">'5. Исполн бюджет процедур'!$K$13:$K$33</definedName>
    <definedName name="Криста_Мера_45_0" localSheetId="5">'6. Управл активами'!$K$13:$K$33</definedName>
    <definedName name="Криста_Мера_46_0" localSheetId="0">'1. Управление расходами'!$K$27:$K$47</definedName>
    <definedName name="Криста_Мера_46_0" localSheetId="1">'2. Управление доходами'!$Q$16:$Q$36</definedName>
    <definedName name="Криста_Мера_46_0" localSheetId="2">'3. Вед учета и сост отчетности'!$Q$14:$Q$34</definedName>
    <definedName name="Криста_Мера_46_0" localSheetId="3">'4. Внутр фин аудит'!$Q$15:$Q$35</definedName>
    <definedName name="Криста_Мера_47_0" localSheetId="0">'1. Управление расходами'!$Q$27:$Q$47</definedName>
    <definedName name="Криста_Мера_47_0" localSheetId="3">'4. Внутр фин аудит'!$W$15:$W$35</definedName>
    <definedName name="Криста_Мера_48_0" localSheetId="0">'1. Управление расходами'!$W$27:$W$47</definedName>
    <definedName name="Криста_Мера_49_0" localSheetId="0">'1. Управление расходами'!$AC$27:$AC$47</definedName>
    <definedName name="Криста_Мера_50_0" localSheetId="0">'1. Управление расходами'!$AI$27:$AI$47</definedName>
    <definedName name="Криста_Мера_52_0" localSheetId="1">'2. Управление доходами'!$W$16:$W$36</definedName>
    <definedName name="Криста_Мера_53_0" localSheetId="0">'1. Управление расходами'!$F$27:$F$47</definedName>
    <definedName name="Криста_Мера_53_0" localSheetId="1">'2. Управление доходами'!$X$16:$X$36</definedName>
    <definedName name="Криста_Мера_54_0" localSheetId="0">'1. Управление расходами'!$G$27:$G$47</definedName>
    <definedName name="Криста_Мера_54_0" localSheetId="1">'2. Управление доходами'!$Y$16:$Y$36</definedName>
    <definedName name="Криста_Мера_55_0" localSheetId="0">'1. Управление расходами'!$AO$27:$AO$47</definedName>
    <definedName name="Криста_Мера_55_0" localSheetId="1">'2. Управление доходами'!$AC$16:$AC$36</definedName>
    <definedName name="Криста_Мера_56_0" localSheetId="0">'1. Управление расходами'!$AP$27:$AP$47</definedName>
    <definedName name="Криста_Мера_56_0" localSheetId="1">'2. Управление доходами'!$AD$16:$AD$36</definedName>
    <definedName name="Криста_Мера_57_0" localSheetId="0">'1. Управление расходами'!$AQ$27:$AQ$47</definedName>
    <definedName name="Криста_Мера_57_0" localSheetId="1">'2. Управление доходами'!$AE$16:$AE$36</definedName>
    <definedName name="Криста_Мера_58_0" localSheetId="0">'1. Управление расходами'!$AU$27:$AU$47</definedName>
    <definedName name="Криста_Мера_59_0" localSheetId="0">'1. Управление расходами'!$AV$27:$AV$47</definedName>
    <definedName name="Криста_Мера_60_0" localSheetId="0">'1. Управление расходами'!$AW$27:$AW$47</definedName>
    <definedName name="Криста_Мера_61_0" localSheetId="0">'1. Управление расходами'!$BA$27:$BA$47</definedName>
    <definedName name="Криста_Мера_62_0" localSheetId="0">'1. Управление расходами'!$BB$27:$BB$47</definedName>
    <definedName name="Криста_Мера_63_0" localSheetId="0">'1. Управление расходами'!$BC$27:$BC$47</definedName>
    <definedName name="Криста_Мера_64_0" localSheetId="0">'1. Управление расходами'!$BG$27:$BG$47</definedName>
    <definedName name="Криста_Мера_65_0" localSheetId="0">'1. Управление расходами'!$BH$27:$BH$47</definedName>
    <definedName name="Криста_Мера_66_0" localSheetId="0">'1. Управление расходами'!$BI$27:$BI$47</definedName>
    <definedName name="Криста_Мера_67_0" localSheetId="0">'1. Управление расходами'!$BM$27:$BM$47</definedName>
    <definedName name="Криста_Мера_68_0" localSheetId="0">'1. Управление расходами'!$BN$27:$BN$47</definedName>
    <definedName name="Криста_Мера_69_0" localSheetId="0">'1. Управление расходами'!$BO$27:$BO$47</definedName>
    <definedName name="Криста_Мера_70_0" localSheetId="0">'1. Управление расходами'!$BS$27:$BS$47</definedName>
    <definedName name="Криста_Мера_71_0" localSheetId="0">'1. Управление расходами'!$BT$27:$BT$47</definedName>
    <definedName name="Криста_Мера_72_0" localSheetId="0">'1. Управление расходами'!$BU$27:$BU$47</definedName>
    <definedName name="Криста_Мера_73_0" localSheetId="0">'1. Управление расходами'!$BY$27:$BY$47</definedName>
    <definedName name="Криста_Мера_74_0" localSheetId="0">'1. Управление расходами'!$BZ$27:$BZ$47</definedName>
    <definedName name="Криста_Мера_75_0" localSheetId="0">'1. Управление расходами'!$CA$27:$CA$47</definedName>
    <definedName name="Криста_Мера_76_0" localSheetId="0">'1. Управление расходами'!$CE$27:$CE$47</definedName>
    <definedName name="Криста_Мера_77_0" localSheetId="0">'1. Управление расходами'!$CF$27:$CF$47</definedName>
    <definedName name="Криста_Мера_78_0" localSheetId="0">'1. Управление расходами'!$CG$27:$CG$47</definedName>
    <definedName name="Криста_Мера_79_0" localSheetId="0">'1. Управление расходами'!$CK$27:$CK$47</definedName>
    <definedName name="Криста_Мера_80_0" localSheetId="0">'1. Управление расходами'!$CL$27:$CL$47</definedName>
    <definedName name="Криста_Мера_81_0" localSheetId="0">'1. Управление расходами'!$CM$27:$CM$47</definedName>
    <definedName name="Криста_Мера_82_0" localSheetId="0">'1. Управление расходами'!$CQ$27:$CQ$47</definedName>
    <definedName name="Криста_Мера_83_0" localSheetId="0">'1. Управление расходами'!$CR$27:$CR$47</definedName>
    <definedName name="Криста_Мера_84_0" localSheetId="0">'1. Управление расходами'!$CS$27:$CS$47</definedName>
    <definedName name="Криста_Результат_11_0" localSheetId="6">Итог!$P$17:$P$37</definedName>
    <definedName name="Криста_Результат_2_0" localSheetId="6">Итог!$D$17:$D$37</definedName>
    <definedName name="Криста_Результат_30_0" localSheetId="6">Итог!$C$17:$C$37</definedName>
    <definedName name="Криста_Результат_31_0" localSheetId="6">Итог!$V$17:$V$37</definedName>
    <definedName name="Криста_Результат_32_0" localSheetId="6">Итог!$AB$17:$AB$37</definedName>
    <definedName name="Криста_Результат_33_0" localSheetId="6">Итог!$AH$17:$AH$37</definedName>
    <definedName name="Криста_Результат_34_0" localSheetId="6">Итог!$AN$17:$AN$37</definedName>
    <definedName name="Криста_Результат_39_0" localSheetId="0">'1. Управление расходами'!$D$27:$D$47</definedName>
    <definedName name="Криста_Результат_39_0" localSheetId="1">'2. Управление доходами'!$D$16:$D$36</definedName>
    <definedName name="Криста_Результат_39_0" localSheetId="2">'3. Вед учета и сост отчетности'!$D$14:$D$34</definedName>
    <definedName name="Криста_Результат_39_0" localSheetId="3">'4. Внутр фин аудит'!$D$15:$D$35</definedName>
    <definedName name="Криста_Результат_39_0" localSheetId="4">'5. Исполн бюджет процедур'!$D$13:$D$33</definedName>
    <definedName name="Криста_Результат_39_0" localSheetId="5">'6. Управл активами'!$D$13:$D$33</definedName>
    <definedName name="Криста_Результат_41_0" localSheetId="0">'1. Управление расходами'!$J$27:$J$47</definedName>
    <definedName name="Криста_Результат_41_0" localSheetId="1">'2. Управление доходами'!$J$16:$J$36</definedName>
    <definedName name="Криста_Результат_41_0" localSheetId="2">'3. Вед учета и сост отчетности'!$J$14:$J$34</definedName>
    <definedName name="Криста_Результат_41_0" localSheetId="3">'4. Внутр фин аудит'!$J$15:$J$35</definedName>
    <definedName name="Криста_Результат_41_0" localSheetId="4">'5. Исполн бюджет процедур'!$J$13:$J$33</definedName>
    <definedName name="Криста_Результат_41_0" localSheetId="5">'6. Управл активами'!$J$13:$J$33</definedName>
    <definedName name="Криста_Результат_43_0" localSheetId="1">'2. Управление доходами'!$P$16:$P$36</definedName>
    <definedName name="Криста_Результат_43_0" localSheetId="2">'3. Вед учета и сост отчетности'!$P$14:$P$34</definedName>
    <definedName name="Криста_Результат_43_0" localSheetId="3">'4. Внутр фин аудит'!$P$15:$P$35</definedName>
    <definedName name="Криста_Результат_43_0" localSheetId="4">'5. Исполн бюджет процедур'!$P$13:$P$33</definedName>
    <definedName name="Криста_Результат_43_0" localSheetId="5">'6. Управл активами'!$P$13:$P$33</definedName>
    <definedName name="Криста_Результат_45_0" localSheetId="0">'1. Управление расходами'!$P$27:$P$47</definedName>
    <definedName name="Криста_Результат_45_0" localSheetId="1">'2. Управление доходами'!$V$16:$V$36</definedName>
    <definedName name="Криста_Результат_45_0" localSheetId="2">'3. Вед учета и сост отчетности'!$V$14:$V$34</definedName>
    <definedName name="Криста_Результат_45_0" localSheetId="3">'4. Внутр фин аудит'!$V$15:$V$35</definedName>
    <definedName name="Криста_Результат_47_0" localSheetId="0">'1. Управление расходами'!$V$27:$V$47</definedName>
    <definedName name="Криста_Результат_47_0" localSheetId="3">'4. Внутр фин аудит'!$AB$15:$AB$35</definedName>
    <definedName name="Криста_Результат_49_0" localSheetId="0">'1. Управление расходами'!$AB$27:$AB$47</definedName>
    <definedName name="Криста_Результат_51_0" localSheetId="0">'1. Управление расходами'!$AH$27:$AH$47</definedName>
    <definedName name="Криста_Результат_53_0" localSheetId="0">'1. Управление расходами'!$AN$27:$AN$47</definedName>
    <definedName name="Криста_Результат_57_0" localSheetId="3">'4. Внутр фин аудит'!$C$15:$C$35</definedName>
    <definedName name="Криста_Результат_57_0" localSheetId="4">'5. Исполн бюджет процедур'!$C$13:$C$33</definedName>
    <definedName name="Криста_Результат_57_0" localSheetId="5">'6. Управл активами'!$C$13:$C$33</definedName>
    <definedName name="Криста_Результат_58_0" localSheetId="0">'1. Управление расходами'!$C$27:$C$47</definedName>
    <definedName name="Криста_Результат_58_0" localSheetId="1">'2. Управление доходами'!$C$16:$C$36</definedName>
    <definedName name="Криста_Результат_58_0" localSheetId="2">'3. Вед учета и сост отчетности'!$C$14:$C$34</definedName>
    <definedName name="Криста_Результат_59_0" localSheetId="1">'2. Управление доходами'!$AB$16:$AB$36</definedName>
    <definedName name="Криста_Результат_60_0" localSheetId="0">'1. Управление расходами'!$AT$27:$AT$47</definedName>
    <definedName name="Криста_Результат_60_0" localSheetId="1">'2. Управление доходами'!$AH$16:$AH$36</definedName>
    <definedName name="Криста_Результат_61_0" localSheetId="0">'1. Управление расходами'!$AZ$27:$AZ$47</definedName>
    <definedName name="Криста_Результат_62_0" localSheetId="0">'1. Управление расходами'!$BF$27:$BF$47</definedName>
    <definedName name="Криста_Результат_63_0" localSheetId="0">'1. Управление расходами'!$BL$27:$BL$47</definedName>
    <definedName name="Криста_Результат_64_0" localSheetId="0">'1. Управление расходами'!$BR$27:$BR$47</definedName>
    <definedName name="Криста_Результат_65_0" localSheetId="0">'1. Управление расходами'!$BX$27:$BX$47</definedName>
    <definedName name="Криста_Результат_66_0" localSheetId="0">'1. Управление расходами'!$CD$27:$CD$47</definedName>
    <definedName name="Криста_Результат_67_0" localSheetId="0">'1. Управление расходами'!$CJ$27:$CJ$47</definedName>
    <definedName name="Криста_Результат_68_0" localSheetId="0">'1. Управление расходами'!$CP$27:$CP$47</definedName>
    <definedName name="Криста_Результат_69_0" localSheetId="0">'1. Управление расходами'!$CV$27:$CV$47</definedName>
    <definedName name="Криста_Результат_8_0" localSheetId="6">Итог!$J$17:$J$37</definedName>
    <definedName name="Криста_Свободный_100_0" localSheetId="0">'1. Управление расходами'!$BQ$27:$BQ$47</definedName>
    <definedName name="Криста_Свободный_101_0" localSheetId="0">'1. Управление расходами'!$BV$27:$BV$47</definedName>
    <definedName name="Криста_Свободный_102_0" localSheetId="0">'1. Управление расходами'!$BW$27:$BW$47</definedName>
    <definedName name="Криста_Свободный_103_0" localSheetId="0">'1. Управление расходами'!$CB$27:$CB$47</definedName>
    <definedName name="Криста_Свободный_104_0" localSheetId="0">'1. Управление расходами'!$CC$27:$CC$47</definedName>
    <definedName name="Криста_Свободный_105_0" localSheetId="0">'1. Управление расходами'!$CH$27:$CH$47</definedName>
    <definedName name="Криста_Свободный_106_0" localSheetId="0">'1. Управление расходами'!$CI$27:$CI$47</definedName>
    <definedName name="Криста_Свободный_107_0" localSheetId="0">'1. Управление расходами'!$CN$27:$CN$47</definedName>
    <definedName name="Криста_Свободный_108_0" localSheetId="0">'1. Управление расходами'!$CO$27:$CO$47</definedName>
    <definedName name="Криста_Свободный_109_0" localSheetId="0">'1. Управление расходами'!$CT$27:$CT$47</definedName>
    <definedName name="Криста_Свободный_110_0" localSheetId="0">'1. Управление расходами'!$CU$27:$CU$47</definedName>
    <definedName name="Криста_Свободный_112_0" localSheetId="0">'1. Управление расходами'!$CX$27:$CX$47</definedName>
    <definedName name="Криста_Свободный_113_0" localSheetId="0">'1. Управление расходами'!$CY$27:$CY$47</definedName>
    <definedName name="Криста_Свободный_114_0" localSheetId="0">'1. Управление расходами'!$CZ$27:$CZ$47</definedName>
    <definedName name="Криста_Свободный_115_0" localSheetId="0">'1. Управление расходами'!$DA$27:$DA$47</definedName>
    <definedName name="Криста_Свободный_116_0" localSheetId="0">'1. Управление расходами'!$DB$27:$DB$47</definedName>
    <definedName name="Криста_Свободный_117_0" localSheetId="0">'1. Управление расходами'!$DC$27:$DC$47</definedName>
    <definedName name="Криста_Свободный_118_0" localSheetId="0">'1. Управление расходами'!$DD$27:$DD$47</definedName>
    <definedName name="Криста_Свободный_119_0" localSheetId="0">'1. Управление расходами'!$DE$27:$DE$47</definedName>
    <definedName name="Криста_Свободный_120_0" localSheetId="0">'1. Управление расходами'!$DF$27:$DF$47</definedName>
    <definedName name="Криста_Свободный_121_0" localSheetId="0">'1. Управление расходами'!$DG$27:$DG$47</definedName>
    <definedName name="Криста_Свободный_122_0" localSheetId="0">'1. Управление расходами'!$DH$27:$DH$47</definedName>
    <definedName name="Криста_Свободный_123_0" localSheetId="0">'1. Управление расходами'!$DI$27:$DI$47</definedName>
    <definedName name="Криста_Свободный_124_0" localSheetId="0">'1. Управление расходами'!$DJ$27:$DJ$47</definedName>
    <definedName name="Криста_Свободный_125_0" localSheetId="0">'1. Управление расходами'!$DK$27:$DK$47</definedName>
    <definedName name="Криста_Свободный_13_0" localSheetId="6">Итог!$AO$17:$AO$37</definedName>
    <definedName name="Криста_Свободный_14_0" localSheetId="6">Итог!$AP$17:$AP$37</definedName>
    <definedName name="Криста_Свободный_18_0" localSheetId="6">Итог!$AU$17:$AU$37</definedName>
    <definedName name="Криста_Свободный_3_0" localSheetId="6">Итог!$H$17:$H$37</definedName>
    <definedName name="Криста_Свободный_31_0" localSheetId="6">Итог!$G$17:$G$37</definedName>
    <definedName name="Криста_Свободный_31_0" localSheetId="7">Рейтинг!$D$7:$D$27</definedName>
    <definedName name="Криста_Свободный_31_0" localSheetId="8">'Уровень качества'!$D$7:$D$27</definedName>
    <definedName name="Криста_Свободный_32_0" localSheetId="6">Итог!$M$17:$M$37</definedName>
    <definedName name="Криста_Свободный_34_0" localSheetId="6">Итог!$S$17:$S$37</definedName>
    <definedName name="Криста_Свободный_35_0" localSheetId="6">Итог!$T$17:$T$37</definedName>
    <definedName name="Криста_Свободный_36_0" localSheetId="6">Итог!$U$17:$U$37</definedName>
    <definedName name="Криста_Свободный_37_0" localSheetId="6">Итог!$Y$17:$Y$37</definedName>
    <definedName name="Криста_Свободный_38_0" localSheetId="6">Итог!$Z$17:$Z$37</definedName>
    <definedName name="Криста_Свободный_39_0" localSheetId="6">Итог!$AA$17:$AA$37</definedName>
    <definedName name="Криста_Свободный_4_0" localSheetId="6">Итог!$I$17:$I$37</definedName>
    <definedName name="Криста_Свободный_40_0" localSheetId="6">Итог!$AE$17:$AE$37</definedName>
    <definedName name="Криста_Свободный_41_0" localSheetId="6">Итог!$AF$17:$AF$37</definedName>
    <definedName name="Криста_Свободный_42_0" localSheetId="6">Итог!$AG$17:$AG$37</definedName>
    <definedName name="Криста_Свободный_43_0" localSheetId="6">Итог!$AK$17:$AK$37</definedName>
    <definedName name="Криста_Свободный_44_0" localSheetId="6">Итог!$AL$17:$AL$37</definedName>
    <definedName name="Криста_Свободный_45_0" localSheetId="6">Итог!$AM$17:$AM$37</definedName>
    <definedName name="Криста_Свободный_46_0" localSheetId="6">Итог!$AQ$17:$AQ$37</definedName>
    <definedName name="Криста_Свободный_47_0" localSheetId="6">Итог!$AR$17:$AR$37</definedName>
    <definedName name="Криста_Свободный_48_0" localSheetId="6">Итог!$AS$17:$AS$37</definedName>
    <definedName name="Криста_Свободный_49_0" localSheetId="6">Итог!$AT$17:$AT$37</definedName>
    <definedName name="Криста_Свободный_5_0" localSheetId="6">Итог!$N$17:$N$37</definedName>
    <definedName name="Криста_Свободный_52_0" localSheetId="0">'1. Управление расходами'!$H$27:$H$47</definedName>
    <definedName name="Криста_Свободный_52_0" localSheetId="1">'2. Управление доходами'!$H$16:$H$36</definedName>
    <definedName name="Криста_Свободный_52_0" localSheetId="2">'3. Вед учета и сост отчетности'!$H$14:$H$34</definedName>
    <definedName name="Криста_Свободный_52_0" localSheetId="3">'4. Внутр фин аудит'!$H$15:$H$35</definedName>
    <definedName name="Криста_Свободный_52_0" localSheetId="4">'5. Исполн бюджет процедур'!$H$13:$H$33</definedName>
    <definedName name="Криста_Свободный_52_0" localSheetId="5">'6. Управл активами'!$H$13:$H$33</definedName>
    <definedName name="Криста_Свободный_53_0" localSheetId="0">'1. Управление расходами'!$I$27:$I$47</definedName>
    <definedName name="Криста_Свободный_53_0" localSheetId="1">'2. Управление доходами'!$I$16:$I$36</definedName>
    <definedName name="Криста_Свободный_53_0" localSheetId="2">'3. Вед учета и сост отчетности'!$I$14:$I$34</definedName>
    <definedName name="Криста_Свободный_53_0" localSheetId="3">'4. Внутр фин аудит'!$I$15:$I$35</definedName>
    <definedName name="Криста_Свободный_53_0" localSheetId="4">'5. Исполн бюджет процедур'!$I$13:$I$33</definedName>
    <definedName name="Криста_Свободный_53_0" localSheetId="5">'6. Управл активами'!$I$13:$I$33</definedName>
    <definedName name="Криста_Свободный_54_0" localSheetId="1">'2. Управление доходами'!$N$16:$N$36</definedName>
    <definedName name="Криста_Свободный_54_0" localSheetId="2">'3. Вед учета и сост отчетности'!$N$14:$N$34</definedName>
    <definedName name="Криста_Свободный_54_0" localSheetId="3">'4. Внутр фин аудит'!$N$15:$N$35</definedName>
    <definedName name="Криста_Свободный_54_0" localSheetId="4">'5. Исполн бюджет процедур'!$N$13:$N$33</definedName>
    <definedName name="Криста_Свободный_54_0" localSheetId="5">'6. Управл активами'!$N$13:$N$33</definedName>
    <definedName name="Криста_Свободный_55_0" localSheetId="1">'2. Управление доходами'!$O$16:$O$36</definedName>
    <definedName name="Криста_Свободный_55_0" localSheetId="2">'3. Вед учета и сост отчетности'!$O$14:$O$34</definedName>
    <definedName name="Криста_Свободный_55_0" localSheetId="3">'4. Внутр фин аудит'!$O$15:$O$35</definedName>
    <definedName name="Криста_Свободный_55_0" localSheetId="4">'5. Исполн бюджет процедур'!$O$13:$O$33</definedName>
    <definedName name="Криста_Свободный_55_0" localSheetId="5">'6. Управл активами'!$O$13:$O$33</definedName>
    <definedName name="Криста_Свободный_56_0" localSheetId="0">'1. Управление расходами'!$N$27:$N$47</definedName>
    <definedName name="Криста_Свободный_56_0" localSheetId="1">'2. Управление доходами'!$T$16:$T$36</definedName>
    <definedName name="Криста_Свободный_56_0" localSheetId="2">'3. Вед учета и сост отчетности'!$T$14:$T$34</definedName>
    <definedName name="Криста_Свободный_56_0" localSheetId="3">'4. Внутр фин аудит'!$T$15:$T$35</definedName>
    <definedName name="Криста_Свободный_57_0" localSheetId="0">'1. Управление расходами'!$O$27:$O$47</definedName>
    <definedName name="Криста_Свободный_57_0" localSheetId="1">'2. Управление доходами'!$U$16:$U$36</definedName>
    <definedName name="Криста_Свободный_57_0" localSheetId="2">'3. Вед учета и сост отчетности'!$U$14:$U$34</definedName>
    <definedName name="Криста_Свободный_57_0" localSheetId="3">'4. Внутр фин аудит'!$U$15:$U$35</definedName>
    <definedName name="Криста_Свободный_58_0" localSheetId="0">'1. Управление расходами'!$T$27:$T$47</definedName>
    <definedName name="Криста_Свободный_58_0" localSheetId="3">'4. Внутр фин аудит'!$Z$15:$Z$35</definedName>
    <definedName name="Криста_Свободный_59_0" localSheetId="0">'1. Управление расходами'!$U$27:$U$47</definedName>
    <definedName name="Криста_Свободный_59_0" localSheetId="3">'4. Внутр фин аудит'!$AA$15:$AA$35</definedName>
    <definedName name="Криста_Свободный_6_0" localSheetId="6">Итог!$O$17:$O$37</definedName>
    <definedName name="Криста_Свободный_60_0" localSheetId="0">'1. Управление расходами'!$Z$27:$Z$47</definedName>
    <definedName name="Криста_Свободный_61_0" localSheetId="0">'1. Управление расходами'!$AA$27:$AA$47</definedName>
    <definedName name="Криста_Свободный_62_0" localSheetId="0">'1. Управление расходами'!$AF$27:$AF$47</definedName>
    <definedName name="Криста_Свободный_63_0" localSheetId="0">'1. Управление расходами'!$AG$27:$AG$47</definedName>
    <definedName name="Криста_Свободный_64_0" localSheetId="0">'1. Управление расходами'!$AL$27:$AL$47</definedName>
    <definedName name="Криста_Свободный_65_0" localSheetId="0">'1. Управление расходами'!$AM$27:$AM$47</definedName>
    <definedName name="Криста_Свободный_68_0" localSheetId="1">'2. Управление доходами'!$AI$16:$AI$36</definedName>
    <definedName name="Криста_Свободный_68_0" localSheetId="2">'3. Вед учета и сост отчетности'!$W$14:$W$34</definedName>
    <definedName name="Криста_Свободный_68_0" localSheetId="3">'4. Внутр фин аудит'!$AC$15:$AC$35</definedName>
    <definedName name="Криста_Свободный_68_0" localSheetId="4">'5. Исполн бюджет процедур'!$Q$13:$Q$33</definedName>
    <definedName name="Криста_Свободный_68_0" localSheetId="5">'6. Управл активами'!$Q$13:$Q$33</definedName>
    <definedName name="Криста_Свободный_69_0" localSheetId="1">'2. Управление доходами'!$AJ$16:$AJ$36</definedName>
    <definedName name="Криста_Свободный_69_0" localSheetId="2">'3. Вед учета и сост отчетности'!$X$14:$X$34</definedName>
    <definedName name="Криста_Свободный_69_0" localSheetId="3">'4. Внутр фин аудит'!$AD$15:$AD$35</definedName>
    <definedName name="Криста_Свободный_69_0" localSheetId="4">'5. Исполн бюджет процедур'!$R$13:$R$33</definedName>
    <definedName name="Криста_Свободный_69_0" localSheetId="5">'6. Управл активами'!$R$13:$R$33</definedName>
    <definedName name="Криста_Свободный_70_0" localSheetId="1">'2. Управление доходами'!$AK$16:$AK$36</definedName>
    <definedName name="Криста_Свободный_70_0" localSheetId="2">'3. Вед учета и сост отчетности'!$Y$14:$Y$34</definedName>
    <definedName name="Криста_Свободный_70_0" localSheetId="3">'4. Внутр фин аудит'!$AE$15:$AE$35</definedName>
    <definedName name="Криста_Свободный_71_0" localSheetId="3">'4. Внутр фин аудит'!$AF$15:$AF$35</definedName>
    <definedName name="Криста_Свободный_76_0" localSheetId="0">'1. Управление расходами'!$DM$27:$DM$47</definedName>
    <definedName name="Криста_Свободный_76_0" localSheetId="1">'2. Управление доходами'!$AN$16:$AN$36</definedName>
    <definedName name="Криста_Свободный_76_0" localSheetId="2">'3. Вед учета и сост отчетности'!$Z$14:$Z$34</definedName>
    <definedName name="Криста_Свободный_76_0" localSheetId="3">'4. Внутр фин аудит'!$AG$15:$AG$35</definedName>
    <definedName name="Криста_Свободный_76_0" localSheetId="4">'5. Исполн бюджет процедур'!$S$13:$S$33</definedName>
    <definedName name="Криста_Свободный_76_0" localSheetId="5">'6. Управл активами'!$S$13:$S$33</definedName>
    <definedName name="Криста_Свободный_77_0" localSheetId="1">'2. Управление доходами'!$Z$16:$Z$36</definedName>
    <definedName name="Криста_Свободный_78_0" localSheetId="1">'2. Управление доходами'!$AA$16:$AA$36</definedName>
    <definedName name="Криста_Свободный_79_0" localSheetId="1">'2. Управление доходами'!$AF$16:$AF$36</definedName>
    <definedName name="Криста_Свободный_80_0" localSheetId="1">'2. Управление доходами'!$AG$16:$AG$36</definedName>
    <definedName name="Криста_Свободный_81_0" localSheetId="1">'2. Управление доходами'!$AL$16:$AL$36</definedName>
    <definedName name="Криста_Свободный_82_0" localSheetId="1">'2. Управление доходами'!$AM$16:$AM$36</definedName>
    <definedName name="Криста_Свободный_89_0" localSheetId="0">'1. Управление расходами'!$AR$27:$AR$47</definedName>
    <definedName name="Криста_Свободный_90_0" localSheetId="0">'1. Управление расходами'!$AS$27:$AS$47</definedName>
    <definedName name="Криста_Свободный_91_0" localSheetId="0">'1. Управление расходами'!$AX$27:$AX$47</definedName>
    <definedName name="Криста_Свободный_92_0" localSheetId="0">'1. Управление расходами'!$AY$27:$AY$47</definedName>
    <definedName name="Криста_Свободный_93_0" localSheetId="0">'1. Управление расходами'!$BD$27:$BD$47</definedName>
    <definedName name="Криста_Свободный_94_0" localSheetId="0">'1. Управление расходами'!$BE$27:$BE$47</definedName>
    <definedName name="Криста_Свободный_95_0" localSheetId="0">'1. Управление расходами'!$BJ$27:$BJ$47</definedName>
    <definedName name="Криста_Свободный_96_0" localSheetId="0">'1. Управление расходами'!$BK$27:$BK$47</definedName>
    <definedName name="Криста_Свободный_97_0" localSheetId="0">'1. Управление расходами'!$DL$27:$DL$47</definedName>
    <definedName name="Криста_Свободный_98_0" localSheetId="0">'1. Управление расходами'!$CW$27:$CW$47</definedName>
    <definedName name="Криста_Свободный_99_0" localSheetId="0">'1. Управление расходами'!$BP$27:$BP$47</definedName>
    <definedName name="Криста_Таблица" localSheetId="0">'1. Управление расходами'!$A$26:$DM$47</definedName>
    <definedName name="Криста_Таблица" localSheetId="1">'2. Управление доходами'!$A$14:$AN$36</definedName>
    <definedName name="Криста_Таблица" localSheetId="2">'3. Вед учета и сост отчетности'!$A$12:$Z$34</definedName>
    <definedName name="Криста_Таблица" localSheetId="3">'4. Внутр фин аудит'!$A$13:$AG$35</definedName>
    <definedName name="Криста_Таблица" localSheetId="4">'5. Исполн бюджет процедур'!$A$11:$S$33</definedName>
    <definedName name="Криста_Таблица" localSheetId="5">'6. Управл активами'!$A$11:$S$33</definedName>
    <definedName name="Криста_Таблица" localSheetId="6">Итог!$A$16:$AU$37</definedName>
    <definedName name="Криста_Таблица" localSheetId="7">Рейтинг!$A$6:$D$27</definedName>
    <definedName name="Криста_Таблица" localSheetId="8">'Уровень качества'!$A$6:$D$27</definedName>
    <definedName name="ОбластьИмпорта" localSheetId="0">'1. Управление расходами'!$C$27:$DM$47</definedName>
    <definedName name="ОбластьИмпорта" localSheetId="1">'2. Управление доходами'!$C$16:$AN$36</definedName>
    <definedName name="ОбластьИмпорта" localSheetId="2">'3. Вед учета и сост отчетности'!$C$14:$Z$34</definedName>
    <definedName name="ОбластьИмпорта" localSheetId="3">'4. Внутр фин аудит'!$C$15:$AG$35</definedName>
    <definedName name="ОбластьИмпорта" localSheetId="4">'5. Исполн бюджет процедур'!$C$13:$S$33</definedName>
    <definedName name="ОбластьИмпорта" localSheetId="5">'6. Управл активами'!$C$13:$S$33</definedName>
    <definedName name="ОбластьИмпорта" localSheetId="6">Итог!$C$17:$AU$37</definedName>
    <definedName name="ОбластьИмпорта" localSheetId="7">Рейтинг!$C$7:$D$27</definedName>
    <definedName name="ОбластьИмпорта" localSheetId="8">'Уровень качества'!$C$7:$D$27</definedName>
  </definedNames>
  <calcPr calcId="162913"/>
</workbook>
</file>

<file path=xl/calcChain.xml><?xml version="1.0" encoding="utf-8"?>
<calcChain xmlns="http://schemas.openxmlformats.org/spreadsheetml/2006/main">
  <c r="D27" i="95" l="1"/>
  <c r="D26" i="95"/>
  <c r="D25" i="95"/>
  <c r="D24" i="95"/>
  <c r="D23" i="95"/>
  <c r="D22" i="95"/>
  <c r="D21" i="95"/>
  <c r="D20" i="95"/>
  <c r="D19" i="95"/>
  <c r="D18" i="95"/>
  <c r="D17" i="95"/>
  <c r="D16" i="95"/>
  <c r="D15" i="95"/>
  <c r="D14" i="95"/>
  <c r="D13" i="95"/>
  <c r="D12" i="95"/>
  <c r="D11" i="95"/>
  <c r="D10" i="95"/>
  <c r="D9" i="95"/>
  <c r="D8" i="95"/>
  <c r="D7" i="95"/>
  <c r="D27" i="89"/>
  <c r="D26" i="89"/>
  <c r="D25" i="89"/>
  <c r="D24" i="89"/>
  <c r="D23" i="89"/>
  <c r="D22" i="89"/>
  <c r="D21" i="89"/>
  <c r="D20" i="89"/>
  <c r="D19" i="89"/>
  <c r="D18" i="89"/>
  <c r="D17" i="89"/>
  <c r="D16" i="89"/>
  <c r="D15" i="89"/>
  <c r="D14" i="89"/>
  <c r="D13" i="89"/>
  <c r="D12" i="89"/>
  <c r="D11" i="89"/>
  <c r="D10" i="89"/>
  <c r="D9" i="89"/>
  <c r="D8" i="89"/>
  <c r="D7" i="89"/>
  <c r="AT37" i="96"/>
  <c r="AT36" i="96"/>
  <c r="AT35" i="96"/>
  <c r="AT34" i="96"/>
  <c r="AT33" i="96"/>
  <c r="AT32" i="96"/>
  <c r="AT31" i="96"/>
  <c r="AT30" i="96"/>
  <c r="AT29" i="96"/>
  <c r="AT28" i="96"/>
  <c r="AT27" i="96"/>
  <c r="AT26" i="96"/>
  <c r="AT25" i="96"/>
  <c r="AT24" i="96"/>
  <c r="AT23" i="96"/>
  <c r="AT22" i="96"/>
  <c r="AT21" i="96"/>
  <c r="AT20" i="96"/>
  <c r="AT19" i="96"/>
  <c r="AT18" i="96"/>
  <c r="AT17" i="96"/>
  <c r="AS37" i="96"/>
  <c r="AS36" i="96"/>
  <c r="AS35" i="96"/>
  <c r="AS34" i="96"/>
  <c r="AS33" i="96"/>
  <c r="AS32" i="96"/>
  <c r="AS31" i="96"/>
  <c r="AS30" i="96"/>
  <c r="AS29" i="96"/>
  <c r="AS28" i="96"/>
  <c r="AS27" i="96"/>
  <c r="AS26" i="96"/>
  <c r="AS25" i="96"/>
  <c r="AS24" i="96"/>
  <c r="AS23" i="96"/>
  <c r="AS22" i="96"/>
  <c r="AS21" i="96"/>
  <c r="AS20" i="96"/>
  <c r="AS19" i="96"/>
  <c r="AS18" i="96"/>
  <c r="AS17" i="96"/>
  <c r="AR37" i="96"/>
  <c r="AR36" i="96"/>
  <c r="AR35" i="96"/>
  <c r="AR34" i="96"/>
  <c r="AR33" i="96"/>
  <c r="AR32" i="96"/>
  <c r="AR31" i="96"/>
  <c r="AR30" i="96"/>
  <c r="AR29" i="96"/>
  <c r="AR28" i="96"/>
  <c r="AR27" i="96"/>
  <c r="AR26" i="96"/>
  <c r="AR25" i="96"/>
  <c r="AR24" i="96"/>
  <c r="AR23" i="96"/>
  <c r="AR22" i="96"/>
  <c r="AR21" i="96"/>
  <c r="AR20" i="96"/>
  <c r="AR19" i="96"/>
  <c r="AR18" i="96"/>
  <c r="AR17" i="96"/>
  <c r="AQ37" i="96"/>
  <c r="AQ36" i="96"/>
  <c r="AQ35" i="96"/>
  <c r="AQ34" i="96"/>
  <c r="AQ33" i="96"/>
  <c r="AQ32" i="96"/>
  <c r="AQ31" i="96"/>
  <c r="AQ30" i="96"/>
  <c r="AQ29" i="96"/>
  <c r="AQ28" i="96"/>
  <c r="AQ27" i="96"/>
  <c r="AQ26" i="96"/>
  <c r="AQ25" i="96"/>
  <c r="AQ24" i="96"/>
  <c r="AQ23" i="96"/>
  <c r="AQ22" i="96"/>
  <c r="AQ21" i="96"/>
  <c r="AQ20" i="96"/>
  <c r="AQ19" i="96"/>
  <c r="AQ18" i="96"/>
  <c r="AQ17" i="96"/>
  <c r="AP37" i="96"/>
  <c r="AP36" i="96"/>
  <c r="AP35" i="96"/>
  <c r="AP34" i="96"/>
  <c r="AP33" i="96"/>
  <c r="AP32" i="96"/>
  <c r="AP31" i="96"/>
  <c r="AP30" i="96"/>
  <c r="AP29" i="96"/>
  <c r="AP28" i="96"/>
  <c r="AP27" i="96"/>
  <c r="AP26" i="96"/>
  <c r="AP25" i="96"/>
  <c r="AP24" i="96"/>
  <c r="AP23" i="96"/>
  <c r="AP22" i="96"/>
  <c r="AP21" i="96"/>
  <c r="AP20" i="96"/>
  <c r="AP19" i="96"/>
  <c r="AP18" i="96"/>
  <c r="AP17" i="96"/>
  <c r="AO37" i="96"/>
  <c r="AO36" i="96"/>
  <c r="AO35" i="96"/>
  <c r="AO34" i="96"/>
  <c r="AO33" i="96"/>
  <c r="AO32" i="96"/>
  <c r="AO31" i="96"/>
  <c r="AO30" i="96"/>
  <c r="AO29" i="96"/>
  <c r="AO28" i="96"/>
  <c r="AO27" i="96"/>
  <c r="AO26" i="96"/>
  <c r="AO25" i="96"/>
  <c r="AO24" i="96"/>
  <c r="AO23" i="96"/>
  <c r="AO22" i="96"/>
  <c r="AO21" i="96"/>
  <c r="AO20" i="96"/>
  <c r="AO19" i="96"/>
  <c r="AO18" i="96"/>
  <c r="AO17" i="96"/>
  <c r="AK37" i="96"/>
  <c r="AK36" i="96"/>
  <c r="AK35" i="96"/>
  <c r="AK34" i="96"/>
  <c r="AK33" i="96"/>
  <c r="AK32" i="96"/>
  <c r="AK31" i="96"/>
  <c r="AK30" i="96"/>
  <c r="AK29" i="96"/>
  <c r="AK28" i="96"/>
  <c r="AK27" i="96"/>
  <c r="AK26" i="96"/>
  <c r="AK25" i="96"/>
  <c r="AK24" i="96"/>
  <c r="AK23" i="96"/>
  <c r="AK22" i="96"/>
  <c r="AK21" i="96"/>
  <c r="AK20" i="96"/>
  <c r="AK19" i="96"/>
  <c r="AK18" i="96"/>
  <c r="AK17" i="96"/>
  <c r="AE37" i="96"/>
  <c r="AE36" i="96"/>
  <c r="AE35" i="96"/>
  <c r="AE34" i="96"/>
  <c r="AE33" i="96"/>
  <c r="AE32" i="96"/>
  <c r="AE31" i="96"/>
  <c r="AE30" i="96"/>
  <c r="AE29" i="96"/>
  <c r="AE28" i="96"/>
  <c r="AE27" i="96"/>
  <c r="AE26" i="96"/>
  <c r="AE25" i="96"/>
  <c r="AE24" i="96"/>
  <c r="AE23" i="96"/>
  <c r="AE22" i="96"/>
  <c r="AE21" i="96"/>
  <c r="AE20" i="96"/>
  <c r="AE19" i="96"/>
  <c r="AE18" i="96"/>
  <c r="AE17" i="96"/>
  <c r="Y37" i="96"/>
  <c r="Y36" i="96"/>
  <c r="Y35" i="96"/>
  <c r="Y34" i="96"/>
  <c r="Y33" i="96"/>
  <c r="Y32" i="96"/>
  <c r="Y31" i="96"/>
  <c r="Y30" i="96"/>
  <c r="Y29" i="96"/>
  <c r="Y28" i="96"/>
  <c r="Y27" i="96"/>
  <c r="Y26" i="96"/>
  <c r="Y25" i="96"/>
  <c r="Y24" i="96"/>
  <c r="Y23" i="96"/>
  <c r="Y22" i="96"/>
  <c r="Y21" i="96"/>
  <c r="Y20" i="96"/>
  <c r="Y19" i="96"/>
  <c r="Y18" i="96"/>
  <c r="Y17" i="96"/>
  <c r="S37" i="96"/>
  <c r="S36" i="96"/>
  <c r="S35" i="96"/>
  <c r="S34" i="96"/>
  <c r="S33" i="96"/>
  <c r="S32" i="96"/>
  <c r="S31" i="96"/>
  <c r="S30" i="96"/>
  <c r="S29" i="96"/>
  <c r="S28" i="96"/>
  <c r="S27" i="96"/>
  <c r="S26" i="96"/>
  <c r="S25" i="96"/>
  <c r="S24" i="96"/>
  <c r="S23" i="96"/>
  <c r="S22" i="96"/>
  <c r="S21" i="96"/>
  <c r="S20" i="96"/>
  <c r="S19" i="96"/>
  <c r="S18" i="96"/>
  <c r="S17" i="96"/>
  <c r="M37" i="96"/>
  <c r="M36" i="96"/>
  <c r="M35" i="96"/>
  <c r="M34" i="96"/>
  <c r="M33" i="96"/>
  <c r="M32" i="96"/>
  <c r="M31" i="96"/>
  <c r="M30" i="96"/>
  <c r="M29" i="96"/>
  <c r="M28" i="96"/>
  <c r="M27" i="96"/>
  <c r="M26" i="96"/>
  <c r="M25" i="96"/>
  <c r="M24" i="96"/>
  <c r="M23" i="96"/>
  <c r="M22" i="96"/>
  <c r="M21" i="96"/>
  <c r="M20" i="96"/>
  <c r="M19" i="96"/>
  <c r="M18" i="96"/>
  <c r="M17" i="96"/>
  <c r="G37" i="96"/>
  <c r="G36" i="96"/>
  <c r="G35" i="96"/>
  <c r="G34" i="96"/>
  <c r="G33" i="96"/>
  <c r="G32" i="96"/>
  <c r="G31" i="96"/>
  <c r="G30" i="96"/>
  <c r="G29" i="96"/>
  <c r="G28" i="96"/>
  <c r="G27" i="96"/>
  <c r="G26" i="96"/>
  <c r="G25" i="96"/>
  <c r="G24" i="96"/>
  <c r="G23" i="96"/>
  <c r="G22" i="96"/>
  <c r="G21" i="96"/>
  <c r="G20" i="96"/>
  <c r="G19" i="96"/>
  <c r="G18" i="96"/>
  <c r="G17" i="96"/>
  <c r="D37" i="96"/>
  <c r="D36" i="96"/>
  <c r="D35" i="96"/>
  <c r="D34" i="96"/>
  <c r="D33" i="96"/>
  <c r="D32" i="96"/>
  <c r="D31" i="96"/>
  <c r="D30" i="96"/>
  <c r="D29" i="96"/>
  <c r="D28" i="96"/>
  <c r="D27" i="96"/>
  <c r="D26" i="96"/>
  <c r="D25" i="96"/>
  <c r="D24" i="96"/>
  <c r="D23" i="96"/>
  <c r="D22" i="96"/>
  <c r="D21" i="96"/>
  <c r="D20" i="96"/>
  <c r="D19" i="96"/>
  <c r="D18" i="96"/>
  <c r="D17" i="96"/>
  <c r="R33" i="93"/>
  <c r="S33" i="93" s="1"/>
  <c r="R32" i="93"/>
  <c r="R31" i="93"/>
  <c r="R30" i="93"/>
  <c r="R29" i="93"/>
  <c r="S29" i="93" s="1"/>
  <c r="R28" i="93"/>
  <c r="R27" i="93"/>
  <c r="R26" i="93"/>
  <c r="R25" i="93"/>
  <c r="S25" i="93" s="1"/>
  <c r="R24" i="93"/>
  <c r="R23" i="93"/>
  <c r="R22" i="93"/>
  <c r="R21" i="93"/>
  <c r="S21" i="93" s="1"/>
  <c r="R20" i="93"/>
  <c r="R19" i="93"/>
  <c r="R18" i="93"/>
  <c r="R17" i="93"/>
  <c r="R16" i="93"/>
  <c r="R15" i="93"/>
  <c r="R14" i="93"/>
  <c r="R13" i="93"/>
  <c r="Q33" i="93"/>
  <c r="Q32" i="93"/>
  <c r="Q31" i="93"/>
  <c r="Q30" i="93"/>
  <c r="Q29" i="93"/>
  <c r="Q28" i="93"/>
  <c r="Q27" i="93"/>
  <c r="Q26" i="93"/>
  <c r="Q25" i="93"/>
  <c r="Q24" i="93"/>
  <c r="Q23" i="93"/>
  <c r="Q22" i="93"/>
  <c r="Q21" i="93"/>
  <c r="Q20" i="93"/>
  <c r="Q19" i="93"/>
  <c r="Q18" i="93"/>
  <c r="Q17" i="93"/>
  <c r="Q16" i="93"/>
  <c r="Q15" i="93"/>
  <c r="Q14" i="93"/>
  <c r="Q13" i="93"/>
  <c r="D33" i="93"/>
  <c r="D32" i="93"/>
  <c r="D31" i="93"/>
  <c r="D30" i="93"/>
  <c r="D29" i="93"/>
  <c r="D28" i="93"/>
  <c r="D27" i="93"/>
  <c r="D26" i="93"/>
  <c r="D25" i="93"/>
  <c r="D24" i="93"/>
  <c r="D23" i="93"/>
  <c r="D22" i="93"/>
  <c r="D21" i="93"/>
  <c r="D20" i="93"/>
  <c r="D19" i="93"/>
  <c r="D18" i="93"/>
  <c r="D17" i="93"/>
  <c r="D16" i="93"/>
  <c r="D15" i="93"/>
  <c r="D14" i="93"/>
  <c r="D13" i="93"/>
  <c r="R33" i="92"/>
  <c r="R32" i="92"/>
  <c r="R31" i="92"/>
  <c r="R30" i="92"/>
  <c r="R29" i="92"/>
  <c r="R28" i="92"/>
  <c r="R27" i="92"/>
  <c r="R26" i="92"/>
  <c r="R25" i="92"/>
  <c r="R24" i="92"/>
  <c r="R23" i="92"/>
  <c r="R22" i="92"/>
  <c r="R21" i="92"/>
  <c r="R20" i="92"/>
  <c r="R19" i="92"/>
  <c r="R18" i="92"/>
  <c r="R17" i="92"/>
  <c r="R16" i="92"/>
  <c r="R15" i="92"/>
  <c r="R14" i="92"/>
  <c r="R13" i="92"/>
  <c r="Q33" i="92"/>
  <c r="Q32" i="92"/>
  <c r="Q31" i="92"/>
  <c r="Q30" i="92"/>
  <c r="Q29" i="92"/>
  <c r="Q28" i="92"/>
  <c r="Q27" i="92"/>
  <c r="Q26" i="92"/>
  <c r="Q25" i="92"/>
  <c r="Q24" i="92"/>
  <c r="Q23" i="92"/>
  <c r="Q22" i="92"/>
  <c r="Q21" i="92"/>
  <c r="Q20" i="92"/>
  <c r="Q19" i="92"/>
  <c r="Q18" i="92"/>
  <c r="Q17" i="92"/>
  <c r="Q16" i="92"/>
  <c r="Q15" i="92"/>
  <c r="Q14" i="92"/>
  <c r="Q13" i="92"/>
  <c r="D33" i="92"/>
  <c r="D32" i="92"/>
  <c r="D31" i="92"/>
  <c r="D30" i="92"/>
  <c r="D29" i="92"/>
  <c r="D28" i="92"/>
  <c r="D27" i="92"/>
  <c r="D26" i="92"/>
  <c r="D25" i="92"/>
  <c r="D24" i="92"/>
  <c r="D23" i="92"/>
  <c r="D22" i="92"/>
  <c r="D21" i="92"/>
  <c r="D20" i="92"/>
  <c r="D19" i="92"/>
  <c r="D18" i="92"/>
  <c r="D17" i="92"/>
  <c r="D16" i="92"/>
  <c r="D15" i="92"/>
  <c r="D14" i="92"/>
  <c r="D13" i="92"/>
  <c r="AF35" i="91"/>
  <c r="AF34" i="91"/>
  <c r="AF33" i="91"/>
  <c r="AF32" i="91"/>
  <c r="AF31" i="91"/>
  <c r="AF30" i="91"/>
  <c r="AF29" i="91"/>
  <c r="AF28" i="91"/>
  <c r="AF27" i="91"/>
  <c r="AF26" i="91"/>
  <c r="AF25" i="91"/>
  <c r="AF24" i="91"/>
  <c r="AF23" i="91"/>
  <c r="AF22" i="91"/>
  <c r="AF21" i="91"/>
  <c r="AF20" i="91"/>
  <c r="AF19" i="91"/>
  <c r="AF18" i="91"/>
  <c r="AF17" i="91"/>
  <c r="AF16" i="91"/>
  <c r="AF15" i="91"/>
  <c r="AE35" i="91"/>
  <c r="AE34" i="91"/>
  <c r="AE33" i="91"/>
  <c r="AE32" i="91"/>
  <c r="AE31" i="91"/>
  <c r="AE30" i="91"/>
  <c r="AE29" i="91"/>
  <c r="AE28" i="91"/>
  <c r="AE27" i="91"/>
  <c r="AE26" i="91"/>
  <c r="AE25" i="91"/>
  <c r="AE24" i="91"/>
  <c r="AE23" i="91"/>
  <c r="AE22" i="91"/>
  <c r="AE21" i="91"/>
  <c r="AE20" i="91"/>
  <c r="AE19" i="91"/>
  <c r="AE18" i="91"/>
  <c r="AE17" i="91"/>
  <c r="AE16" i="91"/>
  <c r="AE15" i="91"/>
  <c r="AD35" i="91"/>
  <c r="AD34" i="91"/>
  <c r="AD33" i="91"/>
  <c r="AD32" i="91"/>
  <c r="AD31" i="91"/>
  <c r="AD30" i="91"/>
  <c r="AD29" i="91"/>
  <c r="AD28" i="91"/>
  <c r="AD27" i="91"/>
  <c r="AD26" i="91"/>
  <c r="AD25" i="91"/>
  <c r="AD24" i="91"/>
  <c r="AD23" i="91"/>
  <c r="AD22" i="91"/>
  <c r="AD21" i="91"/>
  <c r="AD20" i="91"/>
  <c r="AD19" i="91"/>
  <c r="AD18" i="91"/>
  <c r="AD17" i="91"/>
  <c r="AD16" i="91"/>
  <c r="AD15" i="91"/>
  <c r="AC35" i="91"/>
  <c r="AC34" i="91"/>
  <c r="AC33" i="91"/>
  <c r="AC32" i="91"/>
  <c r="AC31" i="91"/>
  <c r="AC30" i="91"/>
  <c r="AC29" i="91"/>
  <c r="AC28" i="91"/>
  <c r="AC27" i="91"/>
  <c r="AC26" i="91"/>
  <c r="AC25" i="91"/>
  <c r="AC24" i="91"/>
  <c r="AC23" i="91"/>
  <c r="AC22" i="91"/>
  <c r="AC21" i="91"/>
  <c r="AC20" i="91"/>
  <c r="AC19" i="91"/>
  <c r="AC18" i="91"/>
  <c r="AC17" i="91"/>
  <c r="AC16" i="91"/>
  <c r="AC15" i="91"/>
  <c r="Z35" i="91"/>
  <c r="AA35" i="91" s="1"/>
  <c r="AB35" i="91" s="1"/>
  <c r="Z34" i="91"/>
  <c r="AA34" i="91" s="1"/>
  <c r="AB34" i="91" s="1"/>
  <c r="Z30" i="91"/>
  <c r="AA30" i="91" s="1"/>
  <c r="AB30" i="91" s="1"/>
  <c r="Z29" i="91"/>
  <c r="AA29" i="91" s="1"/>
  <c r="AB29" i="91" s="1"/>
  <c r="Z28" i="91"/>
  <c r="AA28" i="91" s="1"/>
  <c r="AB28" i="91" s="1"/>
  <c r="Z27" i="91"/>
  <c r="AA27" i="91" s="1"/>
  <c r="AB27" i="91" s="1"/>
  <c r="Z18" i="91"/>
  <c r="AA18" i="91" s="1"/>
  <c r="AB18" i="91" s="1"/>
  <c r="Z17" i="91"/>
  <c r="AA17" i="91" s="1"/>
  <c r="AB17" i="91" s="1"/>
  <c r="Z15" i="91"/>
  <c r="AA15" i="91" s="1"/>
  <c r="AB15" i="91" s="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1" i="91"/>
  <c r="D20" i="91"/>
  <c r="D19" i="91"/>
  <c r="D18" i="91"/>
  <c r="D17" i="91"/>
  <c r="D16" i="91"/>
  <c r="D15" i="91"/>
  <c r="Y34" i="90"/>
  <c r="Y33" i="90"/>
  <c r="Y32" i="90"/>
  <c r="Y31" i="90"/>
  <c r="Y30" i="90"/>
  <c r="Y29" i="90"/>
  <c r="Y28" i="90"/>
  <c r="Y27" i="90"/>
  <c r="Y26" i="90"/>
  <c r="Y25" i="90"/>
  <c r="Y24" i="90"/>
  <c r="Y23" i="90"/>
  <c r="Y22" i="90"/>
  <c r="Y21" i="90"/>
  <c r="Y20" i="90"/>
  <c r="Y19" i="90"/>
  <c r="Y18" i="90"/>
  <c r="Y17" i="90"/>
  <c r="Y16" i="90"/>
  <c r="Y15" i="90"/>
  <c r="Y14" i="90"/>
  <c r="X34" i="90"/>
  <c r="X33" i="90"/>
  <c r="X32" i="90"/>
  <c r="X31" i="90"/>
  <c r="X30" i="90"/>
  <c r="X29" i="90"/>
  <c r="X28" i="90"/>
  <c r="X27" i="90"/>
  <c r="X26" i="90"/>
  <c r="X25" i="90"/>
  <c r="X24" i="90"/>
  <c r="X23" i="90"/>
  <c r="X22" i="90"/>
  <c r="X21" i="90"/>
  <c r="X20" i="90"/>
  <c r="X19" i="90"/>
  <c r="X18" i="90"/>
  <c r="X17" i="90"/>
  <c r="X16" i="90"/>
  <c r="X15" i="90"/>
  <c r="X14" i="90"/>
  <c r="W34" i="90"/>
  <c r="W33" i="90"/>
  <c r="W32" i="90"/>
  <c r="W31" i="90"/>
  <c r="W30" i="90"/>
  <c r="W29" i="90"/>
  <c r="W28" i="90"/>
  <c r="W27" i="90"/>
  <c r="W26" i="90"/>
  <c r="W25" i="90"/>
  <c r="W24" i="90"/>
  <c r="W23" i="90"/>
  <c r="W22" i="90"/>
  <c r="W21" i="90"/>
  <c r="W20" i="90"/>
  <c r="W19" i="90"/>
  <c r="W18" i="90"/>
  <c r="W17" i="90"/>
  <c r="W16" i="90"/>
  <c r="W15" i="90"/>
  <c r="W14" i="90"/>
  <c r="D34" i="90"/>
  <c r="D33" i="90"/>
  <c r="D32" i="90"/>
  <c r="D31" i="90"/>
  <c r="D30" i="90"/>
  <c r="D29" i="90"/>
  <c r="D28" i="90"/>
  <c r="D27" i="90"/>
  <c r="D26" i="90"/>
  <c r="D25" i="90"/>
  <c r="D24" i="90"/>
  <c r="D23" i="90"/>
  <c r="D22" i="90"/>
  <c r="D21" i="90"/>
  <c r="D20" i="90"/>
  <c r="D19" i="90"/>
  <c r="D18" i="90"/>
  <c r="D17" i="90"/>
  <c r="D16" i="90"/>
  <c r="D15" i="90"/>
  <c r="D14" i="90"/>
  <c r="DL47" i="88"/>
  <c r="DL46" i="88"/>
  <c r="DL45" i="88"/>
  <c r="DL44" i="88"/>
  <c r="DL43" i="88"/>
  <c r="DL42" i="88"/>
  <c r="DL41" i="88"/>
  <c r="DL40" i="88"/>
  <c r="DL39" i="88"/>
  <c r="DL38" i="88"/>
  <c r="DL37" i="88"/>
  <c r="DL36" i="88"/>
  <c r="DL35" i="88"/>
  <c r="DL34" i="88"/>
  <c r="DL33" i="88"/>
  <c r="DL32" i="88"/>
  <c r="DL31" i="88"/>
  <c r="DL30" i="88"/>
  <c r="DL29" i="88"/>
  <c r="DL28" i="88"/>
  <c r="DL27" i="88"/>
  <c r="DK47" i="88"/>
  <c r="DK46" i="88"/>
  <c r="DK45" i="88"/>
  <c r="DK44" i="88"/>
  <c r="DK43" i="88"/>
  <c r="DK42" i="88"/>
  <c r="DK41" i="88"/>
  <c r="DK40" i="88"/>
  <c r="DK39" i="88"/>
  <c r="DK38" i="88"/>
  <c r="DK37" i="88"/>
  <c r="DK36" i="88"/>
  <c r="DK35" i="88"/>
  <c r="DK34" i="88"/>
  <c r="DK33" i="88"/>
  <c r="DK32" i="88"/>
  <c r="DK31" i="88"/>
  <c r="DK30" i="88"/>
  <c r="DK29" i="88"/>
  <c r="DK28" i="88"/>
  <c r="DK27" i="88"/>
  <c r="DJ47" i="88"/>
  <c r="DJ46" i="88"/>
  <c r="DJ45" i="88"/>
  <c r="DJ44" i="88"/>
  <c r="DJ43" i="88"/>
  <c r="DJ42" i="88"/>
  <c r="DJ41" i="88"/>
  <c r="DJ40" i="88"/>
  <c r="DJ39" i="88"/>
  <c r="DJ38" i="88"/>
  <c r="DJ37" i="88"/>
  <c r="DJ36" i="88"/>
  <c r="DJ35" i="88"/>
  <c r="DJ34" i="88"/>
  <c r="DJ33" i="88"/>
  <c r="DJ32" i="88"/>
  <c r="DJ31" i="88"/>
  <c r="DJ30" i="88"/>
  <c r="DJ29" i="88"/>
  <c r="DJ28" i="88"/>
  <c r="DJ27" i="88"/>
  <c r="DI47" i="88"/>
  <c r="DI46" i="88"/>
  <c r="DI45" i="88"/>
  <c r="DI44" i="88"/>
  <c r="DI43" i="88"/>
  <c r="DI42" i="88"/>
  <c r="DI41" i="88"/>
  <c r="DI40" i="88"/>
  <c r="DI39" i="88"/>
  <c r="DI38" i="88"/>
  <c r="DI37" i="88"/>
  <c r="DI36" i="88"/>
  <c r="DI35" i="88"/>
  <c r="DI34" i="88"/>
  <c r="DI33" i="88"/>
  <c r="DI32" i="88"/>
  <c r="DI31" i="88"/>
  <c r="DI30" i="88"/>
  <c r="DI29" i="88"/>
  <c r="DI28" i="88"/>
  <c r="DI27" i="88"/>
  <c r="DH47" i="88"/>
  <c r="DH46" i="88"/>
  <c r="DH45" i="88"/>
  <c r="DH44" i="88"/>
  <c r="DH43" i="88"/>
  <c r="DH42" i="88"/>
  <c r="DH41" i="88"/>
  <c r="DH40" i="88"/>
  <c r="DH39" i="88"/>
  <c r="DH38" i="88"/>
  <c r="DH37" i="88"/>
  <c r="DH36" i="88"/>
  <c r="DH35" i="88"/>
  <c r="DH34" i="88"/>
  <c r="DH33" i="88"/>
  <c r="DH32" i="88"/>
  <c r="DH31" i="88"/>
  <c r="DH30" i="88"/>
  <c r="DH29" i="88"/>
  <c r="DH28" i="88"/>
  <c r="DH27" i="88"/>
  <c r="DG47" i="88"/>
  <c r="DG46" i="88"/>
  <c r="DG45" i="88"/>
  <c r="DG44" i="88"/>
  <c r="DG43" i="88"/>
  <c r="DG42" i="88"/>
  <c r="DG41" i="88"/>
  <c r="DG40" i="88"/>
  <c r="DG39" i="88"/>
  <c r="DG38" i="88"/>
  <c r="DG37" i="88"/>
  <c r="DG36" i="88"/>
  <c r="DG35" i="88"/>
  <c r="DG34" i="88"/>
  <c r="DG33" i="88"/>
  <c r="DG32" i="88"/>
  <c r="DG31" i="88"/>
  <c r="DG30" i="88"/>
  <c r="DG29" i="88"/>
  <c r="DG28" i="88"/>
  <c r="DG27" i="88"/>
  <c r="DF47" i="88"/>
  <c r="DF46" i="88"/>
  <c r="DF45" i="88"/>
  <c r="DF44" i="88"/>
  <c r="DF43" i="88"/>
  <c r="DF42" i="88"/>
  <c r="DF41" i="88"/>
  <c r="DF40" i="88"/>
  <c r="DF39" i="88"/>
  <c r="DF38" i="88"/>
  <c r="DF37" i="88"/>
  <c r="DF36" i="88"/>
  <c r="DF35" i="88"/>
  <c r="DF34" i="88"/>
  <c r="DF33" i="88"/>
  <c r="DF32" i="88"/>
  <c r="DF31" i="88"/>
  <c r="DF30" i="88"/>
  <c r="DF29" i="88"/>
  <c r="DF28" i="88"/>
  <c r="DF27" i="88"/>
  <c r="DE47" i="88"/>
  <c r="DE46" i="88"/>
  <c r="DE45" i="88"/>
  <c r="DE44" i="88"/>
  <c r="DE43" i="88"/>
  <c r="DE42" i="88"/>
  <c r="DE41" i="88"/>
  <c r="DE40" i="88"/>
  <c r="DE39" i="88"/>
  <c r="DE38" i="88"/>
  <c r="DE37" i="88"/>
  <c r="DE36" i="88"/>
  <c r="DE35" i="88"/>
  <c r="DE34" i="88"/>
  <c r="DE33" i="88"/>
  <c r="DE32" i="88"/>
  <c r="DE31" i="88"/>
  <c r="DE30" i="88"/>
  <c r="DE29" i="88"/>
  <c r="DE28" i="88"/>
  <c r="DE27" i="88"/>
  <c r="DD47" i="88"/>
  <c r="DD46" i="88"/>
  <c r="DD45" i="88"/>
  <c r="DD44" i="88"/>
  <c r="DD43" i="88"/>
  <c r="DD42" i="88"/>
  <c r="DD41" i="88"/>
  <c r="DD40" i="88"/>
  <c r="DD39" i="88"/>
  <c r="DD38" i="88"/>
  <c r="DD37" i="88"/>
  <c r="DD36" i="88"/>
  <c r="DD35" i="88"/>
  <c r="DD34" i="88"/>
  <c r="DD33" i="88"/>
  <c r="DD32" i="88"/>
  <c r="DD31" i="88"/>
  <c r="DD30" i="88"/>
  <c r="DD29" i="88"/>
  <c r="DD28" i="88"/>
  <c r="DD27" i="88"/>
  <c r="DC47" i="88"/>
  <c r="DC46" i="88"/>
  <c r="DC45" i="88"/>
  <c r="DC44" i="88"/>
  <c r="DC43" i="88"/>
  <c r="DC42" i="88"/>
  <c r="DC41" i="88"/>
  <c r="DC40" i="88"/>
  <c r="DC39" i="88"/>
  <c r="DC38" i="88"/>
  <c r="DC37" i="88"/>
  <c r="DC36" i="88"/>
  <c r="DC35" i="88"/>
  <c r="DC34" i="88"/>
  <c r="DC33" i="88"/>
  <c r="DC32" i="88"/>
  <c r="DC31" i="88"/>
  <c r="DC30" i="88"/>
  <c r="DC29" i="88"/>
  <c r="DC28" i="88"/>
  <c r="DC27" i="88"/>
  <c r="DB47" i="88"/>
  <c r="DB46" i="88"/>
  <c r="DB45" i="88"/>
  <c r="DB44" i="88"/>
  <c r="DB43" i="88"/>
  <c r="DB42" i="88"/>
  <c r="DB41" i="88"/>
  <c r="DB40" i="88"/>
  <c r="DB39" i="88"/>
  <c r="DB38" i="88"/>
  <c r="DB37" i="88"/>
  <c r="DB36" i="88"/>
  <c r="DB35" i="88"/>
  <c r="DB34" i="88"/>
  <c r="DB33" i="88"/>
  <c r="DB32" i="88"/>
  <c r="DB31" i="88"/>
  <c r="DB30" i="88"/>
  <c r="DB29" i="88"/>
  <c r="DB28" i="88"/>
  <c r="DB27" i="88"/>
  <c r="DA47" i="88"/>
  <c r="DA46" i="88"/>
  <c r="DA45" i="88"/>
  <c r="DA44" i="88"/>
  <c r="DA43" i="88"/>
  <c r="DA42" i="88"/>
  <c r="DA41" i="88"/>
  <c r="DA40" i="88"/>
  <c r="DA39" i="88"/>
  <c r="DA38" i="88"/>
  <c r="DA37" i="88"/>
  <c r="DA36" i="88"/>
  <c r="DA35" i="88"/>
  <c r="DA34" i="88"/>
  <c r="DA33" i="88"/>
  <c r="DA32" i="88"/>
  <c r="DA31" i="88"/>
  <c r="DA30" i="88"/>
  <c r="DA29" i="88"/>
  <c r="DA28" i="88"/>
  <c r="DA27" i="88"/>
  <c r="CZ47" i="88"/>
  <c r="CZ46" i="88"/>
  <c r="CZ45" i="88"/>
  <c r="CZ44" i="88"/>
  <c r="CZ43" i="88"/>
  <c r="CZ42" i="88"/>
  <c r="CZ41" i="88"/>
  <c r="CZ40" i="88"/>
  <c r="CZ39" i="88"/>
  <c r="CZ38" i="88"/>
  <c r="CZ37" i="88"/>
  <c r="CZ36" i="88"/>
  <c r="CZ35" i="88"/>
  <c r="CZ34" i="88"/>
  <c r="CZ33" i="88"/>
  <c r="CZ32" i="88"/>
  <c r="CZ31" i="88"/>
  <c r="CZ30" i="88"/>
  <c r="CZ29" i="88"/>
  <c r="CZ28" i="88"/>
  <c r="CZ27" i="88"/>
  <c r="CY47" i="88"/>
  <c r="CY46" i="88"/>
  <c r="CY45" i="88"/>
  <c r="CY44" i="88"/>
  <c r="CY43" i="88"/>
  <c r="CY42" i="88"/>
  <c r="CY41" i="88"/>
  <c r="CY40" i="88"/>
  <c r="CY39" i="88"/>
  <c r="CY38" i="88"/>
  <c r="CY37" i="88"/>
  <c r="CY36" i="88"/>
  <c r="CY35" i="88"/>
  <c r="CY34" i="88"/>
  <c r="CY33" i="88"/>
  <c r="CY32" i="88"/>
  <c r="CY31" i="88"/>
  <c r="CY30" i="88"/>
  <c r="CY29" i="88"/>
  <c r="CY28" i="88"/>
  <c r="CY27" i="88"/>
  <c r="CX47" i="88"/>
  <c r="CX46" i="88"/>
  <c r="CX45" i="88"/>
  <c r="CX44" i="88"/>
  <c r="CX43" i="88"/>
  <c r="CX42" i="88"/>
  <c r="CX41" i="88"/>
  <c r="CX40" i="88"/>
  <c r="CX39" i="88"/>
  <c r="CX38" i="88"/>
  <c r="CX37" i="88"/>
  <c r="CX36" i="88"/>
  <c r="CX35" i="88"/>
  <c r="CX34" i="88"/>
  <c r="CX33" i="88"/>
  <c r="CX32" i="88"/>
  <c r="CX31" i="88"/>
  <c r="CX30" i="88"/>
  <c r="CX29" i="88"/>
  <c r="CX28" i="88"/>
  <c r="CX27" i="88"/>
  <c r="CW47" i="88"/>
  <c r="CW46" i="88"/>
  <c r="CW45" i="88"/>
  <c r="CW44" i="88"/>
  <c r="CW43" i="88"/>
  <c r="CW42" i="88"/>
  <c r="CW41" i="88"/>
  <c r="CW40" i="88"/>
  <c r="CW39" i="88"/>
  <c r="CW38" i="88"/>
  <c r="CW37" i="88"/>
  <c r="CW36" i="88"/>
  <c r="CW35" i="88"/>
  <c r="CW34" i="88"/>
  <c r="CW33" i="88"/>
  <c r="CW32" i="88"/>
  <c r="CW31" i="88"/>
  <c r="CW30" i="88"/>
  <c r="CW29" i="88"/>
  <c r="CW28" i="88"/>
  <c r="CW27" i="88"/>
  <c r="BV47" i="88"/>
  <c r="BW47" i="88" s="1"/>
  <c r="BX47" i="88" s="1"/>
  <c r="BV30" i="88"/>
  <c r="BW30" i="88" s="1"/>
  <c r="BX30" i="88" s="1"/>
  <c r="BV27" i="88"/>
  <c r="BW27" i="88" s="1"/>
  <c r="BX27" i="88" s="1"/>
  <c r="BP47" i="88"/>
  <c r="BQ47" i="88" s="1"/>
  <c r="BR47" i="88" s="1"/>
  <c r="BP30" i="88"/>
  <c r="BQ30" i="88" s="1"/>
  <c r="BR30" i="88" s="1"/>
  <c r="BP27" i="88"/>
  <c r="BQ27" i="88" s="1"/>
  <c r="BR27" i="88" s="1"/>
  <c r="D47" i="88"/>
  <c r="D46" i="88"/>
  <c r="D45" i="88"/>
  <c r="D44" i="88"/>
  <c r="D43" i="88"/>
  <c r="D42" i="88"/>
  <c r="D41" i="88"/>
  <c r="D40" i="88"/>
  <c r="D39" i="88"/>
  <c r="D38" i="88"/>
  <c r="D37" i="88"/>
  <c r="D36" i="88"/>
  <c r="D35" i="88"/>
  <c r="D34" i="88"/>
  <c r="D33" i="88"/>
  <c r="D32" i="88"/>
  <c r="D31" i="88"/>
  <c r="D30" i="88"/>
  <c r="D29" i="88"/>
  <c r="D28" i="88"/>
  <c r="D27" i="88"/>
  <c r="AM36" i="94"/>
  <c r="AM35" i="94"/>
  <c r="AM34" i="94"/>
  <c r="AM33" i="94"/>
  <c r="AM32" i="94"/>
  <c r="AM31" i="94"/>
  <c r="AM30" i="94"/>
  <c r="AM29" i="94"/>
  <c r="AM28" i="94"/>
  <c r="AM27" i="94"/>
  <c r="AM26" i="94"/>
  <c r="AM25" i="94"/>
  <c r="AM24" i="94"/>
  <c r="AM23" i="94"/>
  <c r="AM22" i="94"/>
  <c r="AM21" i="94"/>
  <c r="AM20" i="94"/>
  <c r="AM19" i="94"/>
  <c r="AM18" i="94"/>
  <c r="AM17" i="94"/>
  <c r="AM16" i="94"/>
  <c r="AL36" i="94"/>
  <c r="AL35" i="94"/>
  <c r="AL34" i="94"/>
  <c r="AL33" i="94"/>
  <c r="AL32" i="94"/>
  <c r="AL31" i="94"/>
  <c r="AL30" i="94"/>
  <c r="AL29" i="94"/>
  <c r="AL28" i="94"/>
  <c r="AL27" i="94"/>
  <c r="AL26" i="94"/>
  <c r="AL25" i="94"/>
  <c r="AL24" i="94"/>
  <c r="AL23" i="94"/>
  <c r="AL22" i="94"/>
  <c r="AL21" i="94"/>
  <c r="AL20" i="94"/>
  <c r="AL19" i="94"/>
  <c r="AL18" i="94"/>
  <c r="AL17" i="94"/>
  <c r="AL16" i="94"/>
  <c r="AK36" i="94"/>
  <c r="AK35" i="94"/>
  <c r="AK34" i="94"/>
  <c r="AK33" i="94"/>
  <c r="AK32" i="94"/>
  <c r="AK31" i="94"/>
  <c r="AK30" i="94"/>
  <c r="AK29" i="94"/>
  <c r="AK28" i="94"/>
  <c r="AK27" i="94"/>
  <c r="AK26" i="94"/>
  <c r="AK25" i="94"/>
  <c r="AK24" i="94"/>
  <c r="AK23" i="94"/>
  <c r="AK22" i="94"/>
  <c r="AK21" i="94"/>
  <c r="AK20" i="94"/>
  <c r="AK19" i="94"/>
  <c r="AK18" i="94"/>
  <c r="AK17" i="94"/>
  <c r="AK16" i="94"/>
  <c r="AJ36" i="94"/>
  <c r="AJ35" i="94"/>
  <c r="AJ34" i="94"/>
  <c r="AJ33" i="94"/>
  <c r="AJ32" i="94"/>
  <c r="AJ31" i="94"/>
  <c r="AJ30" i="94"/>
  <c r="AJ29" i="94"/>
  <c r="AJ28" i="94"/>
  <c r="AJ27" i="94"/>
  <c r="AJ26" i="94"/>
  <c r="AJ25" i="94"/>
  <c r="AJ24" i="94"/>
  <c r="AJ23" i="94"/>
  <c r="AJ22" i="94"/>
  <c r="AJ21" i="94"/>
  <c r="AJ20" i="94"/>
  <c r="AJ19" i="94"/>
  <c r="AJ18" i="94"/>
  <c r="AJ17" i="94"/>
  <c r="AJ16" i="94"/>
  <c r="AI36" i="94"/>
  <c r="AI35" i="94"/>
  <c r="AI34" i="94"/>
  <c r="AI33" i="94"/>
  <c r="AI32" i="94"/>
  <c r="AI31" i="94"/>
  <c r="AI30" i="94"/>
  <c r="AI29" i="94"/>
  <c r="AI28" i="94"/>
  <c r="AI27" i="94"/>
  <c r="AI26" i="94"/>
  <c r="AI25" i="94"/>
  <c r="AI24" i="94"/>
  <c r="AI23" i="94"/>
  <c r="AI22" i="94"/>
  <c r="AI21" i="94"/>
  <c r="AI20" i="94"/>
  <c r="AI19" i="94"/>
  <c r="AI18" i="94"/>
  <c r="AI17" i="94"/>
  <c r="AI16" i="94"/>
  <c r="N36" i="94"/>
  <c r="O36" i="94" s="1"/>
  <c r="P36" i="94" s="1"/>
  <c r="N34" i="94"/>
  <c r="O34" i="94" s="1"/>
  <c r="P34" i="94" s="1"/>
  <c r="N33" i="94"/>
  <c r="O33" i="94" s="1"/>
  <c r="P33" i="94" s="1"/>
  <c r="N32" i="94"/>
  <c r="O32" i="94" s="1"/>
  <c r="P32" i="94" s="1"/>
  <c r="N31" i="94"/>
  <c r="O31" i="94" s="1"/>
  <c r="P31" i="94" s="1"/>
  <c r="N30" i="94"/>
  <c r="O30" i="94" s="1"/>
  <c r="P30" i="94" s="1"/>
  <c r="N29" i="94"/>
  <c r="O29" i="94" s="1"/>
  <c r="P29" i="94" s="1"/>
  <c r="N28" i="94"/>
  <c r="O28" i="94" s="1"/>
  <c r="P28" i="94" s="1"/>
  <c r="N27" i="94"/>
  <c r="O27" i="94" s="1"/>
  <c r="P27" i="94" s="1"/>
  <c r="N26" i="94"/>
  <c r="O26" i="94" s="1"/>
  <c r="P26" i="94" s="1"/>
  <c r="N24" i="94"/>
  <c r="O24" i="94" s="1"/>
  <c r="P24" i="94" s="1"/>
  <c r="N23" i="94"/>
  <c r="O23" i="94" s="1"/>
  <c r="P23" i="94" s="1"/>
  <c r="N22" i="94"/>
  <c r="O22" i="94" s="1"/>
  <c r="P22" i="94" s="1"/>
  <c r="N20" i="94"/>
  <c r="O20" i="94" s="1"/>
  <c r="P20" i="94" s="1"/>
  <c r="N19" i="94"/>
  <c r="O19" i="94" s="1"/>
  <c r="P19" i="94" s="1"/>
  <c r="N18" i="94"/>
  <c r="O18" i="94" s="1"/>
  <c r="P18" i="94" s="1"/>
  <c r="N17" i="94"/>
  <c r="O17" i="94" s="1"/>
  <c r="P17" i="94" s="1"/>
  <c r="N16" i="94"/>
  <c r="O16" i="94" s="1"/>
  <c r="P16" i="94" s="1"/>
  <c r="D36" i="94"/>
  <c r="D35" i="94"/>
  <c r="D34" i="94"/>
  <c r="D33" i="94"/>
  <c r="D32" i="94"/>
  <c r="D31" i="94"/>
  <c r="D30" i="94"/>
  <c r="D29" i="94"/>
  <c r="D28" i="94"/>
  <c r="D27" i="94"/>
  <c r="D26" i="94"/>
  <c r="D25" i="94"/>
  <c r="D24" i="94"/>
  <c r="D23" i="94"/>
  <c r="D22" i="94"/>
  <c r="D21" i="94"/>
  <c r="D20" i="94"/>
  <c r="D19" i="94"/>
  <c r="D18" i="94"/>
  <c r="D17" i="94"/>
  <c r="D16" i="94"/>
  <c r="AU23" i="96" l="1"/>
  <c r="S16" i="92"/>
  <c r="H16" i="92" s="1"/>
  <c r="I16" i="92" s="1"/>
  <c r="J16" i="92" s="1"/>
  <c r="Z17" i="90"/>
  <c r="H17" i="90" s="1"/>
  <c r="I17" i="90" s="1"/>
  <c r="J17" i="90" s="1"/>
  <c r="Z25" i="90"/>
  <c r="H25" i="90" s="1"/>
  <c r="I25" i="90" s="1"/>
  <c r="J25" i="90" s="1"/>
  <c r="Z29" i="90"/>
  <c r="H29" i="90" s="1"/>
  <c r="I29" i="90" s="1"/>
  <c r="J29" i="90" s="1"/>
  <c r="Z16" i="90"/>
  <c r="T16" i="90" s="1"/>
  <c r="U16" i="90" s="1"/>
  <c r="V16" i="90" s="1"/>
  <c r="Z20" i="90"/>
  <c r="T20" i="90" s="1"/>
  <c r="U20" i="90" s="1"/>
  <c r="V20" i="90" s="1"/>
  <c r="Z24" i="90"/>
  <c r="T24" i="90" s="1"/>
  <c r="U24" i="90" s="1"/>
  <c r="V24" i="90" s="1"/>
  <c r="AN21" i="94"/>
  <c r="N21" i="94" s="1"/>
  <c r="O21" i="94" s="1"/>
  <c r="P21" i="94" s="1"/>
  <c r="AU33" i="96"/>
  <c r="AL33" i="96" s="1"/>
  <c r="AM33" i="96" s="1"/>
  <c r="AN33" i="96" s="1"/>
  <c r="AU20" i="96"/>
  <c r="AU37" i="96"/>
  <c r="AF37" i="96" s="1"/>
  <c r="AG37" i="96" s="1"/>
  <c r="AH37" i="96" s="1"/>
  <c r="AU36" i="96"/>
  <c r="AL36" i="96" s="1"/>
  <c r="AM36" i="96" s="1"/>
  <c r="AN36" i="96" s="1"/>
  <c r="AF36" i="96"/>
  <c r="AG36" i="96" s="1"/>
  <c r="AH36" i="96" s="1"/>
  <c r="T36" i="96"/>
  <c r="U36" i="96" s="1"/>
  <c r="V36" i="96" s="1"/>
  <c r="H36" i="96"/>
  <c r="I36" i="96" s="1"/>
  <c r="J36" i="96" s="1"/>
  <c r="AU35" i="96"/>
  <c r="H35" i="96" s="1"/>
  <c r="I35" i="96" s="1"/>
  <c r="J35" i="96" s="1"/>
  <c r="AL35" i="96"/>
  <c r="AM35" i="96" s="1"/>
  <c r="AN35" i="96" s="1"/>
  <c r="AF35" i="96"/>
  <c r="AG35" i="96" s="1"/>
  <c r="AH35" i="96" s="1"/>
  <c r="Z35" i="96"/>
  <c r="AA35" i="96" s="1"/>
  <c r="AB35" i="96" s="1"/>
  <c r="N35" i="96"/>
  <c r="O35" i="96" s="1"/>
  <c r="P35" i="96" s="1"/>
  <c r="AU34" i="96"/>
  <c r="AF34" i="96" s="1"/>
  <c r="AG34" i="96" s="1"/>
  <c r="AH34" i="96" s="1"/>
  <c r="Z33" i="96"/>
  <c r="AA33" i="96" s="1"/>
  <c r="AB33" i="96" s="1"/>
  <c r="AU32" i="96"/>
  <c r="AL32" i="96" s="1"/>
  <c r="AM32" i="96" s="1"/>
  <c r="AN32" i="96" s="1"/>
  <c r="AF32" i="96"/>
  <c r="AG32" i="96" s="1"/>
  <c r="AH32" i="96" s="1"/>
  <c r="AU31" i="96"/>
  <c r="N31" i="96" s="1"/>
  <c r="O31" i="96" s="1"/>
  <c r="P31" i="96" s="1"/>
  <c r="AF31" i="96"/>
  <c r="AG31" i="96" s="1"/>
  <c r="AH31" i="96" s="1"/>
  <c r="AU30" i="96"/>
  <c r="N30" i="96" s="1"/>
  <c r="O30" i="96" s="1"/>
  <c r="P30" i="96" s="1"/>
  <c r="AL30" i="96"/>
  <c r="AM30" i="96" s="1"/>
  <c r="AN30" i="96" s="1"/>
  <c r="T30" i="96"/>
  <c r="U30" i="96" s="1"/>
  <c r="V30" i="96" s="1"/>
  <c r="H30" i="96"/>
  <c r="I30" i="96" s="1"/>
  <c r="J30" i="96" s="1"/>
  <c r="AU29" i="96"/>
  <c r="H29" i="96" s="1"/>
  <c r="I29" i="96" s="1"/>
  <c r="J29" i="96" s="1"/>
  <c r="AU28" i="96"/>
  <c r="Z28" i="96" s="1"/>
  <c r="AA28" i="96" s="1"/>
  <c r="AB28" i="96" s="1"/>
  <c r="AU27" i="96"/>
  <c r="T27" i="96" s="1"/>
  <c r="U27" i="96" s="1"/>
  <c r="V27" i="96" s="1"/>
  <c r="AU26" i="96"/>
  <c r="AF26" i="96" s="1"/>
  <c r="AG26" i="96" s="1"/>
  <c r="AH26" i="96" s="1"/>
  <c r="AU25" i="96"/>
  <c r="T25" i="96" s="1"/>
  <c r="U25" i="96" s="1"/>
  <c r="V25" i="96" s="1"/>
  <c r="AU24" i="96"/>
  <c r="Z24" i="96" s="1"/>
  <c r="AA24" i="96" s="1"/>
  <c r="AB24" i="96" s="1"/>
  <c r="AL23" i="96"/>
  <c r="AM23" i="96" s="1"/>
  <c r="AN23" i="96" s="1"/>
  <c r="N23" i="96"/>
  <c r="O23" i="96" s="1"/>
  <c r="P23" i="96" s="1"/>
  <c r="AF23" i="96"/>
  <c r="AG23" i="96" s="1"/>
  <c r="AH23" i="96" s="1"/>
  <c r="Z23" i="96"/>
  <c r="AA23" i="96" s="1"/>
  <c r="AB23" i="96" s="1"/>
  <c r="T23" i="96"/>
  <c r="U23" i="96" s="1"/>
  <c r="V23" i="96" s="1"/>
  <c r="H23" i="96"/>
  <c r="I23" i="96" s="1"/>
  <c r="J23" i="96" s="1"/>
  <c r="AU22" i="96"/>
  <c r="H22" i="96" s="1"/>
  <c r="I22" i="96" s="1"/>
  <c r="J22" i="96" s="1"/>
  <c r="AU21" i="96"/>
  <c r="AF21" i="96" s="1"/>
  <c r="AG21" i="96" s="1"/>
  <c r="AH21" i="96" s="1"/>
  <c r="AL20" i="96"/>
  <c r="AM20" i="96" s="1"/>
  <c r="AN20" i="96" s="1"/>
  <c r="H20" i="96"/>
  <c r="I20" i="96" s="1"/>
  <c r="J20" i="96" s="1"/>
  <c r="T20" i="96"/>
  <c r="U20" i="96" s="1"/>
  <c r="V20" i="96" s="1"/>
  <c r="Z20" i="96"/>
  <c r="AA20" i="96" s="1"/>
  <c r="AB20" i="96" s="1"/>
  <c r="AF20" i="96"/>
  <c r="AG20" i="96" s="1"/>
  <c r="AH20" i="96" s="1"/>
  <c r="N20" i="96"/>
  <c r="O20" i="96" s="1"/>
  <c r="P20" i="96" s="1"/>
  <c r="AU19" i="96"/>
  <c r="T19" i="96" s="1"/>
  <c r="U19" i="96" s="1"/>
  <c r="V19" i="96" s="1"/>
  <c r="AF19" i="96"/>
  <c r="AG19" i="96" s="1"/>
  <c r="AH19" i="96" s="1"/>
  <c r="Z19" i="96"/>
  <c r="AA19" i="96" s="1"/>
  <c r="AB19" i="96" s="1"/>
  <c r="AU18" i="96"/>
  <c r="T18" i="96" s="1"/>
  <c r="U18" i="96" s="1"/>
  <c r="V18" i="96" s="1"/>
  <c r="AU17" i="96"/>
  <c r="N17" i="96" s="1"/>
  <c r="O17" i="96" s="1"/>
  <c r="P17" i="96" s="1"/>
  <c r="S24" i="93"/>
  <c r="H24" i="93" s="1"/>
  <c r="I24" i="93" s="1"/>
  <c r="J24" i="93" s="1"/>
  <c r="S28" i="93"/>
  <c r="S32" i="93"/>
  <c r="H32" i="93" s="1"/>
  <c r="I32" i="93" s="1"/>
  <c r="J32" i="93" s="1"/>
  <c r="S31" i="93"/>
  <c r="N31" i="93" s="1"/>
  <c r="O31" i="93" s="1"/>
  <c r="P31" i="93" s="1"/>
  <c r="S14" i="93"/>
  <c r="S30" i="93"/>
  <c r="H30" i="93" s="1"/>
  <c r="I30" i="93" s="1"/>
  <c r="J30" i="93" s="1"/>
  <c r="N30" i="93"/>
  <c r="O30" i="93" s="1"/>
  <c r="P30" i="93" s="1"/>
  <c r="S13" i="93"/>
  <c r="S17" i="93"/>
  <c r="H17" i="93" s="1"/>
  <c r="I17" i="93" s="1"/>
  <c r="J17" i="93" s="1"/>
  <c r="S16" i="93"/>
  <c r="S20" i="93"/>
  <c r="N20" i="93" s="1"/>
  <c r="O20" i="93" s="1"/>
  <c r="P20" i="93" s="1"/>
  <c r="N32" i="93"/>
  <c r="O32" i="93" s="1"/>
  <c r="P32" i="93" s="1"/>
  <c r="C32" i="93" s="1"/>
  <c r="S15" i="93"/>
  <c r="S19" i="93"/>
  <c r="S23" i="93"/>
  <c r="S27" i="93"/>
  <c r="H27" i="93" s="1"/>
  <c r="I27" i="93" s="1"/>
  <c r="J27" i="93" s="1"/>
  <c r="N33" i="93"/>
  <c r="O33" i="93" s="1"/>
  <c r="P33" i="93" s="1"/>
  <c r="H33" i="93"/>
  <c r="I33" i="93" s="1"/>
  <c r="J33" i="93" s="1"/>
  <c r="C30" i="93"/>
  <c r="N29" i="93"/>
  <c r="O29" i="93" s="1"/>
  <c r="P29" i="93" s="1"/>
  <c r="H29" i="93"/>
  <c r="I29" i="93" s="1"/>
  <c r="J29" i="93" s="1"/>
  <c r="C29" i="93" s="1"/>
  <c r="S26" i="93"/>
  <c r="H25" i="93"/>
  <c r="I25" i="93" s="1"/>
  <c r="J25" i="93" s="1"/>
  <c r="N25" i="93"/>
  <c r="O25" i="93" s="1"/>
  <c r="P25" i="93" s="1"/>
  <c r="N24" i="93"/>
  <c r="O24" i="93" s="1"/>
  <c r="P24" i="93" s="1"/>
  <c r="C24" i="93" s="1"/>
  <c r="S22" i="93"/>
  <c r="H21" i="93"/>
  <c r="I21" i="93" s="1"/>
  <c r="J21" i="93" s="1"/>
  <c r="N21" i="93"/>
  <c r="O21" i="93" s="1"/>
  <c r="P21" i="93" s="1"/>
  <c r="H20" i="93"/>
  <c r="I20" i="93" s="1"/>
  <c r="J20" i="93" s="1"/>
  <c r="S18" i="93"/>
  <c r="N17" i="93"/>
  <c r="O17" i="93" s="1"/>
  <c r="P17" i="93" s="1"/>
  <c r="C17" i="93" s="1"/>
  <c r="H16" i="93"/>
  <c r="I16" i="93" s="1"/>
  <c r="J16" i="93" s="1"/>
  <c r="N16" i="93"/>
  <c r="O16" i="93" s="1"/>
  <c r="P16" i="93" s="1"/>
  <c r="S19" i="92"/>
  <c r="H19" i="92" s="1"/>
  <c r="I19" i="92" s="1"/>
  <c r="J19" i="92" s="1"/>
  <c r="S23" i="92"/>
  <c r="S27" i="92"/>
  <c r="H27" i="92" s="1"/>
  <c r="I27" i="92" s="1"/>
  <c r="J27" i="92" s="1"/>
  <c r="S31" i="92"/>
  <c r="N31" i="92" s="1"/>
  <c r="O31" i="92" s="1"/>
  <c r="P31" i="92" s="1"/>
  <c r="S13" i="92"/>
  <c r="H13" i="92" s="1"/>
  <c r="I13" i="92" s="1"/>
  <c r="J13" i="92" s="1"/>
  <c r="S29" i="92"/>
  <c r="S32" i="92"/>
  <c r="N32" i="92" s="1"/>
  <c r="O32" i="92" s="1"/>
  <c r="P32" i="92" s="1"/>
  <c r="S18" i="92"/>
  <c r="S22" i="92"/>
  <c r="S26" i="92"/>
  <c r="H26" i="92" s="1"/>
  <c r="I26" i="92" s="1"/>
  <c r="J26" i="92" s="1"/>
  <c r="S30" i="92"/>
  <c r="N29" i="92"/>
  <c r="O29" i="92" s="1"/>
  <c r="P29" i="92" s="1"/>
  <c r="H29" i="92"/>
  <c r="I29" i="92" s="1"/>
  <c r="J29" i="92" s="1"/>
  <c r="N16" i="92"/>
  <c r="O16" i="92" s="1"/>
  <c r="P16" i="92" s="1"/>
  <c r="S17" i="92"/>
  <c r="N17" i="92" s="1"/>
  <c r="O17" i="92" s="1"/>
  <c r="P17" i="92" s="1"/>
  <c r="S21" i="92"/>
  <c r="N21" i="92" s="1"/>
  <c r="O21" i="92" s="1"/>
  <c r="P21" i="92" s="1"/>
  <c r="S25" i="92"/>
  <c r="S20" i="92"/>
  <c r="S24" i="92"/>
  <c r="H24" i="92" s="1"/>
  <c r="I24" i="92" s="1"/>
  <c r="J24" i="92" s="1"/>
  <c r="S28" i="92"/>
  <c r="H28" i="92" s="1"/>
  <c r="I28" i="92" s="1"/>
  <c r="J28" i="92" s="1"/>
  <c r="S33" i="92"/>
  <c r="H32" i="92"/>
  <c r="I32" i="92" s="1"/>
  <c r="J32" i="92" s="1"/>
  <c r="H31" i="92"/>
  <c r="I31" i="92" s="1"/>
  <c r="J31" i="92" s="1"/>
  <c r="N27" i="92"/>
  <c r="O27" i="92" s="1"/>
  <c r="P27" i="92" s="1"/>
  <c r="N26" i="92"/>
  <c r="O26" i="92" s="1"/>
  <c r="P26" i="92" s="1"/>
  <c r="C26" i="92" s="1"/>
  <c r="H25" i="92"/>
  <c r="I25" i="92" s="1"/>
  <c r="J25" i="92" s="1"/>
  <c r="N25" i="92"/>
  <c r="O25" i="92" s="1"/>
  <c r="P25" i="92" s="1"/>
  <c r="H23" i="92"/>
  <c r="I23" i="92" s="1"/>
  <c r="J23" i="92" s="1"/>
  <c r="N23" i="92"/>
  <c r="O23" i="92" s="1"/>
  <c r="P23" i="92" s="1"/>
  <c r="H21" i="92"/>
  <c r="I21" i="92" s="1"/>
  <c r="J21" i="92" s="1"/>
  <c r="H17" i="92"/>
  <c r="I17" i="92" s="1"/>
  <c r="J17" i="92" s="1"/>
  <c r="C17" i="92" s="1"/>
  <c r="S15" i="92"/>
  <c r="S14" i="92"/>
  <c r="AG20" i="91"/>
  <c r="T20" i="91" s="1"/>
  <c r="U20" i="91" s="1"/>
  <c r="V20" i="91" s="1"/>
  <c r="AG17" i="91"/>
  <c r="N17" i="91" s="1"/>
  <c r="O17" i="91" s="1"/>
  <c r="P17" i="91" s="1"/>
  <c r="AG25" i="91"/>
  <c r="Z25" i="91" s="1"/>
  <c r="AA25" i="91" s="1"/>
  <c r="AB25" i="91" s="1"/>
  <c r="AG29" i="91"/>
  <c r="T29" i="91" s="1"/>
  <c r="U29" i="91" s="1"/>
  <c r="V29" i="91" s="1"/>
  <c r="Z20" i="91"/>
  <c r="AA20" i="91" s="1"/>
  <c r="AB20" i="91" s="1"/>
  <c r="AG21" i="91"/>
  <c r="T21" i="91" s="1"/>
  <c r="U21" i="91" s="1"/>
  <c r="V21" i="91" s="1"/>
  <c r="AG35" i="91"/>
  <c r="T35" i="91" s="1"/>
  <c r="U35" i="91" s="1"/>
  <c r="V35" i="91" s="1"/>
  <c r="AG34" i="91"/>
  <c r="N34" i="91" s="1"/>
  <c r="O34" i="91" s="1"/>
  <c r="P34" i="91" s="1"/>
  <c r="AG33" i="91"/>
  <c r="AG32" i="91"/>
  <c r="T32" i="91" s="1"/>
  <c r="U32" i="91" s="1"/>
  <c r="V32" i="91" s="1"/>
  <c r="AG31" i="91"/>
  <c r="AG30" i="91"/>
  <c r="T30" i="91" s="1"/>
  <c r="U30" i="91" s="1"/>
  <c r="V30" i="91" s="1"/>
  <c r="H29" i="91"/>
  <c r="I29" i="91" s="1"/>
  <c r="J29" i="91" s="1"/>
  <c r="N29" i="91"/>
  <c r="O29" i="91" s="1"/>
  <c r="P29" i="91" s="1"/>
  <c r="AG28" i="91"/>
  <c r="H28" i="91" s="1"/>
  <c r="I28" i="91" s="1"/>
  <c r="J28" i="91" s="1"/>
  <c r="T28" i="91"/>
  <c r="U28" i="91" s="1"/>
  <c r="V28" i="91" s="1"/>
  <c r="AG27" i="91"/>
  <c r="T27" i="91" s="1"/>
  <c r="U27" i="91" s="1"/>
  <c r="V27" i="91" s="1"/>
  <c r="AG26" i="91"/>
  <c r="T26" i="91" s="1"/>
  <c r="U26" i="91" s="1"/>
  <c r="V26" i="91" s="1"/>
  <c r="N25" i="91"/>
  <c r="O25" i="91" s="1"/>
  <c r="P25" i="91" s="1"/>
  <c r="H25" i="91"/>
  <c r="I25" i="91" s="1"/>
  <c r="J25" i="91" s="1"/>
  <c r="T25" i="91"/>
  <c r="U25" i="91" s="1"/>
  <c r="V25" i="91" s="1"/>
  <c r="AG24" i="91"/>
  <c r="AG23" i="91"/>
  <c r="AG22" i="91"/>
  <c r="T22" i="91" s="1"/>
  <c r="U22" i="91" s="1"/>
  <c r="V22" i="91" s="1"/>
  <c r="Z21" i="91"/>
  <c r="AA21" i="91" s="1"/>
  <c r="AB21" i="91" s="1"/>
  <c r="AG19" i="91"/>
  <c r="AG18" i="91"/>
  <c r="T18" i="91" s="1"/>
  <c r="U18" i="91" s="1"/>
  <c r="V18" i="91" s="1"/>
  <c r="AG16" i="91"/>
  <c r="T16" i="91" s="1"/>
  <c r="U16" i="91" s="1"/>
  <c r="V16" i="91" s="1"/>
  <c r="AG15" i="91"/>
  <c r="T15" i="91" s="1"/>
  <c r="U15" i="91" s="1"/>
  <c r="V15" i="91" s="1"/>
  <c r="N17" i="90"/>
  <c r="O17" i="90" s="1"/>
  <c r="P17" i="90" s="1"/>
  <c r="Z14" i="90"/>
  <c r="T14" i="90" s="1"/>
  <c r="U14" i="90" s="1"/>
  <c r="V14" i="90" s="1"/>
  <c r="Z22" i="90"/>
  <c r="T22" i="90" s="1"/>
  <c r="U22" i="90" s="1"/>
  <c r="V22" i="90" s="1"/>
  <c r="Z30" i="90"/>
  <c r="T30" i="90" s="1"/>
  <c r="U30" i="90" s="1"/>
  <c r="V30" i="90" s="1"/>
  <c r="Z34" i="90"/>
  <c r="T34" i="90" s="1"/>
  <c r="U34" i="90" s="1"/>
  <c r="V34" i="90" s="1"/>
  <c r="Z18" i="90"/>
  <c r="H18" i="90" s="1"/>
  <c r="I18" i="90" s="1"/>
  <c r="J18" i="90" s="1"/>
  <c r="Z31" i="90"/>
  <c r="H31" i="90" s="1"/>
  <c r="I31" i="90" s="1"/>
  <c r="J31" i="90" s="1"/>
  <c r="Z28" i="90"/>
  <c r="T28" i="90" s="1"/>
  <c r="U28" i="90" s="1"/>
  <c r="V28" i="90" s="1"/>
  <c r="Z26" i="90"/>
  <c r="N26" i="90" s="1"/>
  <c r="O26" i="90" s="1"/>
  <c r="P26" i="90" s="1"/>
  <c r="Z33" i="90"/>
  <c r="T33" i="90" s="1"/>
  <c r="U33" i="90" s="1"/>
  <c r="V33" i="90" s="1"/>
  <c r="Z32" i="90"/>
  <c r="T32" i="90" s="1"/>
  <c r="U32" i="90" s="1"/>
  <c r="V32" i="90" s="1"/>
  <c r="N31" i="90"/>
  <c r="O31" i="90" s="1"/>
  <c r="P31" i="90" s="1"/>
  <c r="H30" i="90"/>
  <c r="I30" i="90" s="1"/>
  <c r="J30" i="90" s="1"/>
  <c r="T29" i="90"/>
  <c r="U29" i="90" s="1"/>
  <c r="V29" i="90" s="1"/>
  <c r="N29" i="90"/>
  <c r="O29" i="90" s="1"/>
  <c r="P29" i="90" s="1"/>
  <c r="Z27" i="90"/>
  <c r="N27" i="90" s="1"/>
  <c r="O27" i="90" s="1"/>
  <c r="P27" i="90" s="1"/>
  <c r="H26" i="90"/>
  <c r="I26" i="90" s="1"/>
  <c r="J26" i="90" s="1"/>
  <c r="H24" i="90"/>
  <c r="I24" i="90" s="1"/>
  <c r="J24" i="90" s="1"/>
  <c r="N24" i="90"/>
  <c r="O24" i="90" s="1"/>
  <c r="P24" i="90" s="1"/>
  <c r="Z23" i="90"/>
  <c r="N22" i="90"/>
  <c r="O22" i="90" s="1"/>
  <c r="P22" i="90" s="1"/>
  <c r="Z21" i="90"/>
  <c r="T21" i="90" s="1"/>
  <c r="U21" i="90" s="1"/>
  <c r="V21" i="90" s="1"/>
  <c r="H20" i="90"/>
  <c r="I20" i="90" s="1"/>
  <c r="J20" i="90" s="1"/>
  <c r="Z19" i="90"/>
  <c r="N18" i="90"/>
  <c r="O18" i="90" s="1"/>
  <c r="P18" i="90" s="1"/>
  <c r="N16" i="90"/>
  <c r="O16" i="90" s="1"/>
  <c r="P16" i="90" s="1"/>
  <c r="H16" i="90"/>
  <c r="I16" i="90" s="1"/>
  <c r="J16" i="90" s="1"/>
  <c r="C16" i="90" s="1"/>
  <c r="Z15" i="90"/>
  <c r="N15" i="90" s="1"/>
  <c r="O15" i="90" s="1"/>
  <c r="P15" i="90" s="1"/>
  <c r="DM47" i="88"/>
  <c r="DM46" i="88"/>
  <c r="DM45" i="88"/>
  <c r="CT45" i="88" s="1"/>
  <c r="CU45" i="88" s="1"/>
  <c r="CV45" i="88" s="1"/>
  <c r="T45" i="88"/>
  <c r="U45" i="88" s="1"/>
  <c r="V45" i="88" s="1"/>
  <c r="DM44" i="88"/>
  <c r="N44" i="88" s="1"/>
  <c r="O44" i="88" s="1"/>
  <c r="P44" i="88" s="1"/>
  <c r="DM43" i="88"/>
  <c r="CT43" i="88" s="1"/>
  <c r="CU43" i="88" s="1"/>
  <c r="CV43" i="88" s="1"/>
  <c r="DM42" i="88"/>
  <c r="DM41" i="88"/>
  <c r="DM40" i="88"/>
  <c r="DM39" i="88"/>
  <c r="DM38" i="88"/>
  <c r="N38" i="88" s="1"/>
  <c r="O38" i="88" s="1"/>
  <c r="P38" i="88" s="1"/>
  <c r="DM37" i="88"/>
  <c r="DM36" i="88"/>
  <c r="N36" i="88"/>
  <c r="O36" i="88" s="1"/>
  <c r="P36" i="88" s="1"/>
  <c r="DM35" i="88"/>
  <c r="DM34" i="88"/>
  <c r="DM33" i="88"/>
  <c r="DM32" i="88"/>
  <c r="DM31" i="88"/>
  <c r="DM30" i="88"/>
  <c r="DM29" i="88"/>
  <c r="CT29" i="88" s="1"/>
  <c r="CU29" i="88" s="1"/>
  <c r="CV29" i="88" s="1"/>
  <c r="N29" i="88"/>
  <c r="O29" i="88" s="1"/>
  <c r="P29" i="88" s="1"/>
  <c r="DM28" i="88"/>
  <c r="CT28" i="88" s="1"/>
  <c r="CU28" i="88" s="1"/>
  <c r="CV28" i="88" s="1"/>
  <c r="DM27" i="88"/>
  <c r="CT27" i="88" s="1"/>
  <c r="CU27" i="88" s="1"/>
  <c r="CV27" i="88" s="1"/>
  <c r="T21" i="94"/>
  <c r="U21" i="94" s="1"/>
  <c r="V21" i="94" s="1"/>
  <c r="AN30" i="94"/>
  <c r="AN36" i="94"/>
  <c r="T36" i="94" s="1"/>
  <c r="U36" i="94" s="1"/>
  <c r="V36" i="94" s="1"/>
  <c r="Z36" i="94"/>
  <c r="AA36" i="94" s="1"/>
  <c r="AB36" i="94" s="1"/>
  <c r="AN35" i="94"/>
  <c r="T35" i="94" s="1"/>
  <c r="U35" i="94" s="1"/>
  <c r="V35" i="94" s="1"/>
  <c r="AN34" i="94"/>
  <c r="Z34" i="94" s="1"/>
  <c r="AA34" i="94" s="1"/>
  <c r="AB34" i="94" s="1"/>
  <c r="T34" i="94"/>
  <c r="U34" i="94" s="1"/>
  <c r="V34" i="94" s="1"/>
  <c r="H34" i="94"/>
  <c r="I34" i="94" s="1"/>
  <c r="J34" i="94" s="1"/>
  <c r="AN33" i="94"/>
  <c r="T33" i="94" s="1"/>
  <c r="U33" i="94" s="1"/>
  <c r="V33" i="94" s="1"/>
  <c r="AN32" i="94"/>
  <c r="T32" i="94" s="1"/>
  <c r="U32" i="94" s="1"/>
  <c r="V32" i="94" s="1"/>
  <c r="AF32" i="94"/>
  <c r="AG32" i="94" s="1"/>
  <c r="AH32" i="94" s="1"/>
  <c r="Z32" i="94"/>
  <c r="AA32" i="94" s="1"/>
  <c r="AB32" i="94" s="1"/>
  <c r="AN31" i="94"/>
  <c r="T31" i="94" s="1"/>
  <c r="U31" i="94" s="1"/>
  <c r="V31" i="94" s="1"/>
  <c r="AF30" i="94"/>
  <c r="AG30" i="94" s="1"/>
  <c r="AH30" i="94" s="1"/>
  <c r="T30" i="94"/>
  <c r="U30" i="94" s="1"/>
  <c r="V30" i="94" s="1"/>
  <c r="H30" i="94"/>
  <c r="I30" i="94" s="1"/>
  <c r="J30" i="94" s="1"/>
  <c r="Z30" i="94"/>
  <c r="AA30" i="94" s="1"/>
  <c r="AB30" i="94" s="1"/>
  <c r="AN29" i="94"/>
  <c r="T29" i="94" s="1"/>
  <c r="U29" i="94" s="1"/>
  <c r="V29" i="94" s="1"/>
  <c r="AN28" i="94"/>
  <c r="T28" i="94" s="1"/>
  <c r="U28" i="94" s="1"/>
  <c r="V28" i="94" s="1"/>
  <c r="AN27" i="94"/>
  <c r="T27" i="94" s="1"/>
  <c r="U27" i="94" s="1"/>
  <c r="V27" i="94" s="1"/>
  <c r="AN26" i="94"/>
  <c r="AF26" i="94" s="1"/>
  <c r="AG26" i="94" s="1"/>
  <c r="AH26" i="94" s="1"/>
  <c r="AN25" i="94"/>
  <c r="N25" i="94" s="1"/>
  <c r="O25" i="94" s="1"/>
  <c r="P25" i="94" s="1"/>
  <c r="AN24" i="94"/>
  <c r="T24" i="94" s="1"/>
  <c r="U24" i="94" s="1"/>
  <c r="V24" i="94" s="1"/>
  <c r="AN23" i="94"/>
  <c r="T23" i="94" s="1"/>
  <c r="U23" i="94" s="1"/>
  <c r="V23" i="94" s="1"/>
  <c r="AF23" i="94"/>
  <c r="AG23" i="94" s="1"/>
  <c r="AH23" i="94" s="1"/>
  <c r="AN22" i="94"/>
  <c r="Z22" i="94" s="1"/>
  <c r="AA22" i="94" s="1"/>
  <c r="AB22" i="94" s="1"/>
  <c r="AF21" i="94"/>
  <c r="AG21" i="94" s="1"/>
  <c r="AH21" i="94" s="1"/>
  <c r="H21" i="94"/>
  <c r="I21" i="94" s="1"/>
  <c r="J21" i="94" s="1"/>
  <c r="Z21" i="94"/>
  <c r="AA21" i="94" s="1"/>
  <c r="AB21" i="94" s="1"/>
  <c r="AN20" i="94"/>
  <c r="T20" i="94" s="1"/>
  <c r="U20" i="94" s="1"/>
  <c r="V20" i="94" s="1"/>
  <c r="AN19" i="94"/>
  <c r="AF19" i="94" s="1"/>
  <c r="AG19" i="94" s="1"/>
  <c r="AH19" i="94" s="1"/>
  <c r="T19" i="94"/>
  <c r="U19" i="94" s="1"/>
  <c r="V19" i="94" s="1"/>
  <c r="AN18" i="94"/>
  <c r="T18" i="94" s="1"/>
  <c r="U18" i="94" s="1"/>
  <c r="V18" i="94" s="1"/>
  <c r="AN17" i="94"/>
  <c r="T17" i="94" s="1"/>
  <c r="U17" i="94" s="1"/>
  <c r="V17" i="94" s="1"/>
  <c r="Z17" i="94"/>
  <c r="AA17" i="94" s="1"/>
  <c r="AB17" i="94" s="1"/>
  <c r="AF17" i="94"/>
  <c r="AG17" i="94" s="1"/>
  <c r="AH17" i="94" s="1"/>
  <c r="AN16" i="94"/>
  <c r="T16" i="94" s="1"/>
  <c r="U16" i="94" s="1"/>
  <c r="V16" i="94" s="1"/>
  <c r="T17" i="96" l="1"/>
  <c r="U17" i="96" s="1"/>
  <c r="V17" i="96" s="1"/>
  <c r="H19" i="96"/>
  <c r="I19" i="96" s="1"/>
  <c r="J19" i="96" s="1"/>
  <c r="AF30" i="96"/>
  <c r="AG30" i="96" s="1"/>
  <c r="AH30" i="96" s="1"/>
  <c r="T33" i="96"/>
  <c r="U33" i="96" s="1"/>
  <c r="V33" i="96" s="1"/>
  <c r="AL34" i="96"/>
  <c r="AM34" i="96" s="1"/>
  <c r="AN34" i="96" s="1"/>
  <c r="H37" i="96"/>
  <c r="I37" i="96" s="1"/>
  <c r="J37" i="96" s="1"/>
  <c r="Z22" i="96"/>
  <c r="AA22" i="96" s="1"/>
  <c r="AB22" i="96" s="1"/>
  <c r="AF24" i="96"/>
  <c r="AG24" i="96" s="1"/>
  <c r="AH24" i="96" s="1"/>
  <c r="AL27" i="96"/>
  <c r="AM27" i="96" s="1"/>
  <c r="AN27" i="96" s="1"/>
  <c r="H34" i="96"/>
  <c r="I34" i="96" s="1"/>
  <c r="J34" i="96" s="1"/>
  <c r="Z37" i="96"/>
  <c r="AA37" i="96" s="1"/>
  <c r="AB37" i="96" s="1"/>
  <c r="H31" i="93"/>
  <c r="I31" i="93" s="1"/>
  <c r="J31" i="93" s="1"/>
  <c r="C25" i="92"/>
  <c r="C29" i="92"/>
  <c r="N16" i="91"/>
  <c r="O16" i="91" s="1"/>
  <c r="P16" i="91" s="1"/>
  <c r="N20" i="91"/>
  <c r="O20" i="91" s="1"/>
  <c r="P20" i="91" s="1"/>
  <c r="T18" i="90"/>
  <c r="U18" i="90" s="1"/>
  <c r="V18" i="90" s="1"/>
  <c r="N14" i="90"/>
  <c r="O14" i="90" s="1"/>
  <c r="P14" i="90" s="1"/>
  <c r="N25" i="90"/>
  <c r="O25" i="90" s="1"/>
  <c r="P25" i="90" s="1"/>
  <c r="T25" i="90"/>
  <c r="U25" i="90" s="1"/>
  <c r="V25" i="90" s="1"/>
  <c r="T17" i="90"/>
  <c r="U17" i="90" s="1"/>
  <c r="V17" i="90" s="1"/>
  <c r="N20" i="90"/>
  <c r="O20" i="90" s="1"/>
  <c r="P20" i="90" s="1"/>
  <c r="C20" i="90" s="1"/>
  <c r="T26" i="90"/>
  <c r="U26" i="90" s="1"/>
  <c r="V26" i="90" s="1"/>
  <c r="C18" i="90"/>
  <c r="H14" i="90"/>
  <c r="I14" i="90" s="1"/>
  <c r="J14" i="90" s="1"/>
  <c r="AF29" i="94"/>
  <c r="AG29" i="94" s="1"/>
  <c r="AH29" i="94" s="1"/>
  <c r="AF31" i="94"/>
  <c r="AG31" i="94" s="1"/>
  <c r="AH31" i="94" s="1"/>
  <c r="H28" i="94"/>
  <c r="I28" i="94" s="1"/>
  <c r="J28" i="94" s="1"/>
  <c r="Z29" i="94"/>
  <c r="AA29" i="94" s="1"/>
  <c r="AB29" i="94" s="1"/>
  <c r="H31" i="94"/>
  <c r="I31" i="94" s="1"/>
  <c r="J31" i="94" s="1"/>
  <c r="Z23" i="94"/>
  <c r="AA23" i="94" s="1"/>
  <c r="AB23" i="94" s="1"/>
  <c r="AF28" i="94"/>
  <c r="AG28" i="94" s="1"/>
  <c r="AH28" i="94" s="1"/>
  <c r="H29" i="94"/>
  <c r="I29" i="94" s="1"/>
  <c r="J29" i="94" s="1"/>
  <c r="C29" i="94" s="1"/>
  <c r="Z31" i="94"/>
  <c r="AA31" i="94" s="1"/>
  <c r="AB31" i="94" s="1"/>
  <c r="N19" i="96"/>
  <c r="O19" i="96" s="1"/>
  <c r="P19" i="96" s="1"/>
  <c r="AF33" i="96"/>
  <c r="AG33" i="96" s="1"/>
  <c r="AH33" i="96" s="1"/>
  <c r="AL19" i="96"/>
  <c r="AM19" i="96" s="1"/>
  <c r="AN19" i="96" s="1"/>
  <c r="AL28" i="96"/>
  <c r="AM28" i="96" s="1"/>
  <c r="AN28" i="96" s="1"/>
  <c r="T31" i="96"/>
  <c r="U31" i="96" s="1"/>
  <c r="V31" i="96" s="1"/>
  <c r="N33" i="96"/>
  <c r="O33" i="96" s="1"/>
  <c r="P33" i="96" s="1"/>
  <c r="T28" i="96"/>
  <c r="U28" i="96" s="1"/>
  <c r="V28" i="96" s="1"/>
  <c r="H32" i="96"/>
  <c r="I32" i="96" s="1"/>
  <c r="J32" i="96" s="1"/>
  <c r="H24" i="96"/>
  <c r="I24" i="96" s="1"/>
  <c r="J24" i="96" s="1"/>
  <c r="N25" i="96"/>
  <c r="O25" i="96" s="1"/>
  <c r="P25" i="96" s="1"/>
  <c r="AL26" i="96"/>
  <c r="AM26" i="96" s="1"/>
  <c r="AN26" i="96" s="1"/>
  <c r="AF22" i="96"/>
  <c r="AG22" i="96" s="1"/>
  <c r="AH22" i="96" s="1"/>
  <c r="T24" i="96"/>
  <c r="U24" i="96" s="1"/>
  <c r="V24" i="96" s="1"/>
  <c r="H25" i="96"/>
  <c r="I25" i="96" s="1"/>
  <c r="J25" i="96" s="1"/>
  <c r="N26" i="96"/>
  <c r="O26" i="96" s="1"/>
  <c r="P26" i="96" s="1"/>
  <c r="N28" i="96"/>
  <c r="O28" i="96" s="1"/>
  <c r="P28" i="96" s="1"/>
  <c r="T32" i="96"/>
  <c r="U32" i="96" s="1"/>
  <c r="V32" i="96" s="1"/>
  <c r="N32" i="96"/>
  <c r="O32" i="96" s="1"/>
  <c r="P32" i="96" s="1"/>
  <c r="H33" i="96"/>
  <c r="I33" i="96" s="1"/>
  <c r="J33" i="96" s="1"/>
  <c r="N22" i="96"/>
  <c r="O22" i="96" s="1"/>
  <c r="P22" i="96" s="1"/>
  <c r="AL24" i="96"/>
  <c r="AM24" i="96" s="1"/>
  <c r="AN24" i="96" s="1"/>
  <c r="Z25" i="96"/>
  <c r="AA25" i="96" s="1"/>
  <c r="AB25" i="96" s="1"/>
  <c r="H26" i="96"/>
  <c r="I26" i="96" s="1"/>
  <c r="J26" i="96" s="1"/>
  <c r="H28" i="96"/>
  <c r="I28" i="96" s="1"/>
  <c r="J28" i="96" s="1"/>
  <c r="AF28" i="96"/>
  <c r="AG28" i="96" s="1"/>
  <c r="AH28" i="96" s="1"/>
  <c r="Z32" i="96"/>
  <c r="AA32" i="96" s="1"/>
  <c r="AB32" i="96" s="1"/>
  <c r="AL37" i="96"/>
  <c r="AM37" i="96" s="1"/>
  <c r="AN37" i="96" s="1"/>
  <c r="T37" i="96"/>
  <c r="U37" i="96" s="1"/>
  <c r="V37" i="96" s="1"/>
  <c r="N37" i="96"/>
  <c r="O37" i="96" s="1"/>
  <c r="P37" i="96" s="1"/>
  <c r="N36" i="96"/>
  <c r="O36" i="96" s="1"/>
  <c r="P36" i="96" s="1"/>
  <c r="Z36" i="96"/>
  <c r="AA36" i="96" s="1"/>
  <c r="AB36" i="96" s="1"/>
  <c r="T35" i="96"/>
  <c r="U35" i="96" s="1"/>
  <c r="V35" i="96" s="1"/>
  <c r="C35" i="96" s="1"/>
  <c r="N34" i="96"/>
  <c r="O34" i="96" s="1"/>
  <c r="P34" i="96" s="1"/>
  <c r="T34" i="96"/>
  <c r="U34" i="96" s="1"/>
  <c r="V34" i="96" s="1"/>
  <c r="Z34" i="96"/>
  <c r="AA34" i="96" s="1"/>
  <c r="AB34" i="96" s="1"/>
  <c r="H31" i="96"/>
  <c r="I31" i="96" s="1"/>
  <c r="J31" i="96" s="1"/>
  <c r="Z31" i="96"/>
  <c r="AA31" i="96" s="1"/>
  <c r="AB31" i="96" s="1"/>
  <c r="AL31" i="96"/>
  <c r="AM31" i="96" s="1"/>
  <c r="AN31" i="96" s="1"/>
  <c r="Z30" i="96"/>
  <c r="AA30" i="96" s="1"/>
  <c r="AB30" i="96" s="1"/>
  <c r="C30" i="96" s="1"/>
  <c r="N29" i="96"/>
  <c r="O29" i="96" s="1"/>
  <c r="P29" i="96" s="1"/>
  <c r="Z29" i="96"/>
  <c r="AA29" i="96" s="1"/>
  <c r="AB29" i="96" s="1"/>
  <c r="AF29" i="96"/>
  <c r="AG29" i="96" s="1"/>
  <c r="AH29" i="96" s="1"/>
  <c r="T29" i="96"/>
  <c r="U29" i="96" s="1"/>
  <c r="V29" i="96" s="1"/>
  <c r="AL29" i="96"/>
  <c r="AM29" i="96" s="1"/>
  <c r="AN29" i="96" s="1"/>
  <c r="AF27" i="96"/>
  <c r="AG27" i="96" s="1"/>
  <c r="AH27" i="96" s="1"/>
  <c r="N27" i="96"/>
  <c r="O27" i="96" s="1"/>
  <c r="P27" i="96" s="1"/>
  <c r="H27" i="96"/>
  <c r="I27" i="96" s="1"/>
  <c r="J27" i="96" s="1"/>
  <c r="Z27" i="96"/>
  <c r="AA27" i="96" s="1"/>
  <c r="AB27" i="96" s="1"/>
  <c r="T26" i="96"/>
  <c r="U26" i="96" s="1"/>
  <c r="V26" i="96" s="1"/>
  <c r="Z26" i="96"/>
  <c r="AA26" i="96" s="1"/>
  <c r="AB26" i="96" s="1"/>
  <c r="AF25" i="96"/>
  <c r="AG25" i="96" s="1"/>
  <c r="AH25" i="96" s="1"/>
  <c r="AL25" i="96"/>
  <c r="AM25" i="96" s="1"/>
  <c r="AN25" i="96" s="1"/>
  <c r="N24" i="96"/>
  <c r="O24" i="96" s="1"/>
  <c r="P24" i="96" s="1"/>
  <c r="C23" i="96"/>
  <c r="AL22" i="96"/>
  <c r="AM22" i="96" s="1"/>
  <c r="AN22" i="96" s="1"/>
  <c r="T22" i="96"/>
  <c r="U22" i="96" s="1"/>
  <c r="V22" i="96" s="1"/>
  <c r="N21" i="96"/>
  <c r="O21" i="96" s="1"/>
  <c r="P21" i="96" s="1"/>
  <c r="T21" i="96"/>
  <c r="U21" i="96" s="1"/>
  <c r="V21" i="96" s="1"/>
  <c r="AL21" i="96"/>
  <c r="AM21" i="96" s="1"/>
  <c r="AN21" i="96" s="1"/>
  <c r="H21" i="96"/>
  <c r="I21" i="96" s="1"/>
  <c r="J21" i="96" s="1"/>
  <c r="Z21" i="96"/>
  <c r="AA21" i="96" s="1"/>
  <c r="AB21" i="96" s="1"/>
  <c r="C20" i="96"/>
  <c r="C19" i="96"/>
  <c r="AF18" i="96"/>
  <c r="AG18" i="96" s="1"/>
  <c r="AH18" i="96" s="1"/>
  <c r="N18" i="96"/>
  <c r="O18" i="96" s="1"/>
  <c r="P18" i="96" s="1"/>
  <c r="H18" i="96"/>
  <c r="I18" i="96" s="1"/>
  <c r="J18" i="96" s="1"/>
  <c r="Z18" i="96"/>
  <c r="AA18" i="96" s="1"/>
  <c r="AB18" i="96" s="1"/>
  <c r="AL18" i="96"/>
  <c r="AM18" i="96" s="1"/>
  <c r="AN18" i="96" s="1"/>
  <c r="Z17" i="96"/>
  <c r="AA17" i="96" s="1"/>
  <c r="AB17" i="96" s="1"/>
  <c r="H17" i="96"/>
  <c r="I17" i="96" s="1"/>
  <c r="J17" i="96" s="1"/>
  <c r="AF17" i="96"/>
  <c r="AG17" i="96" s="1"/>
  <c r="AH17" i="96" s="1"/>
  <c r="AL17" i="96"/>
  <c r="AM17" i="96" s="1"/>
  <c r="AN17" i="96" s="1"/>
  <c r="H28" i="93"/>
  <c r="I28" i="93" s="1"/>
  <c r="J28" i="93" s="1"/>
  <c r="C28" i="93" s="1"/>
  <c r="N28" i="93"/>
  <c r="O28" i="93" s="1"/>
  <c r="P28" i="93" s="1"/>
  <c r="N27" i="93"/>
  <c r="O27" i="93" s="1"/>
  <c r="P27" i="93" s="1"/>
  <c r="C27" i="93" s="1"/>
  <c r="H14" i="93"/>
  <c r="I14" i="93" s="1"/>
  <c r="J14" i="93" s="1"/>
  <c r="N14" i="93"/>
  <c r="O14" i="93" s="1"/>
  <c r="P14" i="93" s="1"/>
  <c r="H19" i="93"/>
  <c r="I19" i="93" s="1"/>
  <c r="J19" i="93" s="1"/>
  <c r="N19" i="93"/>
  <c r="O19" i="93" s="1"/>
  <c r="P19" i="93" s="1"/>
  <c r="C20" i="93"/>
  <c r="C25" i="93"/>
  <c r="C31" i="93"/>
  <c r="H15" i="93"/>
  <c r="I15" i="93" s="1"/>
  <c r="J15" i="93" s="1"/>
  <c r="N15" i="93"/>
  <c r="O15" i="93" s="1"/>
  <c r="P15" i="93" s="1"/>
  <c r="H13" i="93"/>
  <c r="I13" i="93" s="1"/>
  <c r="J13" i="93" s="1"/>
  <c r="C13" i="93" s="1"/>
  <c r="N13" i="93"/>
  <c r="O13" i="93" s="1"/>
  <c r="P13" i="93" s="1"/>
  <c r="H23" i="93"/>
  <c r="I23" i="93" s="1"/>
  <c r="J23" i="93" s="1"/>
  <c r="N23" i="93"/>
  <c r="O23" i="93" s="1"/>
  <c r="P23" i="93" s="1"/>
  <c r="C33" i="93"/>
  <c r="H26" i="93"/>
  <c r="I26" i="93" s="1"/>
  <c r="J26" i="93" s="1"/>
  <c r="N26" i="93"/>
  <c r="O26" i="93" s="1"/>
  <c r="P26" i="93" s="1"/>
  <c r="H22" i="93"/>
  <c r="I22" i="93" s="1"/>
  <c r="J22" i="93" s="1"/>
  <c r="N22" i="93"/>
  <c r="O22" i="93" s="1"/>
  <c r="P22" i="93" s="1"/>
  <c r="C21" i="93"/>
  <c r="H18" i="93"/>
  <c r="I18" i="93" s="1"/>
  <c r="J18" i="93" s="1"/>
  <c r="N18" i="93"/>
  <c r="O18" i="93" s="1"/>
  <c r="P18" i="93" s="1"/>
  <c r="C16" i="93"/>
  <c r="N28" i="92"/>
  <c r="O28" i="92" s="1"/>
  <c r="P28" i="92" s="1"/>
  <c r="C28" i="92" s="1"/>
  <c r="N19" i="92"/>
  <c r="O19" i="92" s="1"/>
  <c r="P19" i="92" s="1"/>
  <c r="N24" i="92"/>
  <c r="O24" i="92" s="1"/>
  <c r="P24" i="92" s="1"/>
  <c r="C24" i="92" s="1"/>
  <c r="C16" i="92"/>
  <c r="H30" i="92"/>
  <c r="I30" i="92" s="1"/>
  <c r="J30" i="92" s="1"/>
  <c r="N30" i="92"/>
  <c r="O30" i="92" s="1"/>
  <c r="P30" i="92" s="1"/>
  <c r="H22" i="92"/>
  <c r="I22" i="92" s="1"/>
  <c r="J22" i="92" s="1"/>
  <c r="N22" i="92"/>
  <c r="O22" i="92" s="1"/>
  <c r="P22" i="92" s="1"/>
  <c r="H18" i="92"/>
  <c r="I18" i="92" s="1"/>
  <c r="J18" i="92" s="1"/>
  <c r="N18" i="92"/>
  <c r="O18" i="92" s="1"/>
  <c r="P18" i="92" s="1"/>
  <c r="N13" i="92"/>
  <c r="O13" i="92" s="1"/>
  <c r="P13" i="92" s="1"/>
  <c r="C13" i="92" s="1"/>
  <c r="H20" i="92"/>
  <c r="I20" i="92" s="1"/>
  <c r="J20" i="92" s="1"/>
  <c r="N20" i="92"/>
  <c r="O20" i="92" s="1"/>
  <c r="P20" i="92" s="1"/>
  <c r="C23" i="92"/>
  <c r="C21" i="92"/>
  <c r="H33" i="92"/>
  <c r="I33" i="92" s="1"/>
  <c r="J33" i="92" s="1"/>
  <c r="N33" i="92"/>
  <c r="O33" i="92" s="1"/>
  <c r="P33" i="92" s="1"/>
  <c r="C32" i="92"/>
  <c r="C31" i="92"/>
  <c r="C27" i="92"/>
  <c r="C19" i="92"/>
  <c r="H15" i="92"/>
  <c r="I15" i="92" s="1"/>
  <c r="J15" i="92" s="1"/>
  <c r="N15" i="92"/>
  <c r="O15" i="92" s="1"/>
  <c r="P15" i="92" s="1"/>
  <c r="H14" i="92"/>
  <c r="I14" i="92" s="1"/>
  <c r="J14" i="92" s="1"/>
  <c r="N14" i="92"/>
  <c r="O14" i="92" s="1"/>
  <c r="P14" i="92" s="1"/>
  <c r="T17" i="91"/>
  <c r="U17" i="91" s="1"/>
  <c r="V17" i="91" s="1"/>
  <c r="H20" i="91"/>
  <c r="I20" i="91" s="1"/>
  <c r="J20" i="91" s="1"/>
  <c r="C20" i="91" s="1"/>
  <c r="N28" i="91"/>
  <c r="O28" i="91" s="1"/>
  <c r="P28" i="91" s="1"/>
  <c r="C28" i="91" s="1"/>
  <c r="N22" i="91"/>
  <c r="O22" i="91" s="1"/>
  <c r="P22" i="91" s="1"/>
  <c r="H17" i="91"/>
  <c r="I17" i="91" s="1"/>
  <c r="J17" i="91" s="1"/>
  <c r="C17" i="91" s="1"/>
  <c r="H21" i="91"/>
  <c r="I21" i="91" s="1"/>
  <c r="J21" i="91" s="1"/>
  <c r="H30" i="91"/>
  <c r="I30" i="91" s="1"/>
  <c r="J30" i="91" s="1"/>
  <c r="C30" i="91" s="1"/>
  <c r="N21" i="91"/>
  <c r="O21" i="91" s="1"/>
  <c r="P21" i="91" s="1"/>
  <c r="N30" i="91"/>
  <c r="O30" i="91" s="1"/>
  <c r="P30" i="91" s="1"/>
  <c r="H35" i="91"/>
  <c r="I35" i="91" s="1"/>
  <c r="J35" i="91" s="1"/>
  <c r="N35" i="91"/>
  <c r="O35" i="91" s="1"/>
  <c r="P35" i="91" s="1"/>
  <c r="H34" i="91"/>
  <c r="I34" i="91" s="1"/>
  <c r="J34" i="91" s="1"/>
  <c r="T34" i="91"/>
  <c r="U34" i="91" s="1"/>
  <c r="V34" i="91" s="1"/>
  <c r="T33" i="91"/>
  <c r="U33" i="91" s="1"/>
  <c r="V33" i="91" s="1"/>
  <c r="Z33" i="91"/>
  <c r="AA33" i="91" s="1"/>
  <c r="AB33" i="91" s="1"/>
  <c r="H33" i="91"/>
  <c r="I33" i="91" s="1"/>
  <c r="J33" i="91" s="1"/>
  <c r="N33" i="91"/>
  <c r="O33" i="91" s="1"/>
  <c r="P33" i="91" s="1"/>
  <c r="H32" i="91"/>
  <c r="I32" i="91" s="1"/>
  <c r="J32" i="91" s="1"/>
  <c r="Z32" i="91"/>
  <c r="AA32" i="91" s="1"/>
  <c r="AB32" i="91" s="1"/>
  <c r="N32" i="91"/>
  <c r="O32" i="91" s="1"/>
  <c r="P32" i="91" s="1"/>
  <c r="T31" i="91"/>
  <c r="U31" i="91" s="1"/>
  <c r="V31" i="91" s="1"/>
  <c r="Z31" i="91"/>
  <c r="AA31" i="91" s="1"/>
  <c r="AB31" i="91" s="1"/>
  <c r="H31" i="91"/>
  <c r="I31" i="91" s="1"/>
  <c r="J31" i="91" s="1"/>
  <c r="N31" i="91"/>
  <c r="O31" i="91" s="1"/>
  <c r="P31" i="91" s="1"/>
  <c r="C29" i="91"/>
  <c r="H27" i="91"/>
  <c r="I27" i="91" s="1"/>
  <c r="J27" i="91" s="1"/>
  <c r="N27" i="91"/>
  <c r="O27" i="91" s="1"/>
  <c r="P27" i="91" s="1"/>
  <c r="H26" i="91"/>
  <c r="I26" i="91" s="1"/>
  <c r="J26" i="91" s="1"/>
  <c r="Z26" i="91"/>
  <c r="AA26" i="91" s="1"/>
  <c r="AB26" i="91" s="1"/>
  <c r="N26" i="91"/>
  <c r="O26" i="91" s="1"/>
  <c r="P26" i="91" s="1"/>
  <c r="C25" i="91"/>
  <c r="H24" i="91"/>
  <c r="I24" i="91" s="1"/>
  <c r="J24" i="91" s="1"/>
  <c r="Z24" i="91"/>
  <c r="AA24" i="91" s="1"/>
  <c r="AB24" i="91" s="1"/>
  <c r="T24" i="91"/>
  <c r="U24" i="91" s="1"/>
  <c r="V24" i="91" s="1"/>
  <c r="N24" i="91"/>
  <c r="O24" i="91" s="1"/>
  <c r="P24" i="91" s="1"/>
  <c r="T23" i="91"/>
  <c r="U23" i="91" s="1"/>
  <c r="V23" i="91" s="1"/>
  <c r="Z23" i="91"/>
  <c r="AA23" i="91" s="1"/>
  <c r="AB23" i="91" s="1"/>
  <c r="H23" i="91"/>
  <c r="I23" i="91" s="1"/>
  <c r="J23" i="91" s="1"/>
  <c r="N23" i="91"/>
  <c r="O23" i="91" s="1"/>
  <c r="P23" i="91" s="1"/>
  <c r="H22" i="91"/>
  <c r="I22" i="91" s="1"/>
  <c r="J22" i="91" s="1"/>
  <c r="Z22" i="91"/>
  <c r="AA22" i="91" s="1"/>
  <c r="AB22" i="91" s="1"/>
  <c r="T19" i="91"/>
  <c r="U19" i="91" s="1"/>
  <c r="V19" i="91" s="1"/>
  <c r="Z19" i="91"/>
  <c r="AA19" i="91" s="1"/>
  <c r="AB19" i="91" s="1"/>
  <c r="H19" i="91"/>
  <c r="I19" i="91" s="1"/>
  <c r="J19" i="91" s="1"/>
  <c r="N19" i="91"/>
  <c r="O19" i="91" s="1"/>
  <c r="P19" i="91" s="1"/>
  <c r="H18" i="91"/>
  <c r="I18" i="91" s="1"/>
  <c r="J18" i="91" s="1"/>
  <c r="N18" i="91"/>
  <c r="O18" i="91" s="1"/>
  <c r="P18" i="91" s="1"/>
  <c r="H16" i="91"/>
  <c r="I16" i="91" s="1"/>
  <c r="J16" i="91" s="1"/>
  <c r="Z16" i="91"/>
  <c r="AA16" i="91" s="1"/>
  <c r="AB16" i="91" s="1"/>
  <c r="H15" i="91"/>
  <c r="I15" i="91" s="1"/>
  <c r="J15" i="91" s="1"/>
  <c r="N15" i="91"/>
  <c r="O15" i="91" s="1"/>
  <c r="P15" i="91" s="1"/>
  <c r="H34" i="90"/>
  <c r="I34" i="90" s="1"/>
  <c r="J34" i="90" s="1"/>
  <c r="C34" i="90" s="1"/>
  <c r="C17" i="90"/>
  <c r="C25" i="90"/>
  <c r="N34" i="90"/>
  <c r="O34" i="90" s="1"/>
  <c r="P34" i="90" s="1"/>
  <c r="C14" i="90"/>
  <c r="H22" i="90"/>
  <c r="I22" i="90" s="1"/>
  <c r="J22" i="90" s="1"/>
  <c r="C22" i="90" s="1"/>
  <c r="N30" i="90"/>
  <c r="O30" i="90" s="1"/>
  <c r="P30" i="90" s="1"/>
  <c r="C30" i="90" s="1"/>
  <c r="H28" i="90"/>
  <c r="I28" i="90" s="1"/>
  <c r="J28" i="90" s="1"/>
  <c r="N28" i="90"/>
  <c r="O28" i="90" s="1"/>
  <c r="P28" i="90" s="1"/>
  <c r="T31" i="90"/>
  <c r="U31" i="90" s="1"/>
  <c r="V31" i="90" s="1"/>
  <c r="C31" i="90" s="1"/>
  <c r="C26" i="90"/>
  <c r="H33" i="90"/>
  <c r="I33" i="90" s="1"/>
  <c r="J33" i="90" s="1"/>
  <c r="N33" i="90"/>
  <c r="O33" i="90" s="1"/>
  <c r="P33" i="90" s="1"/>
  <c r="H32" i="90"/>
  <c r="I32" i="90" s="1"/>
  <c r="J32" i="90" s="1"/>
  <c r="N32" i="90"/>
  <c r="O32" i="90" s="1"/>
  <c r="P32" i="90" s="1"/>
  <c r="C29" i="90"/>
  <c r="H27" i="90"/>
  <c r="I27" i="90" s="1"/>
  <c r="J27" i="90" s="1"/>
  <c r="T27" i="90"/>
  <c r="U27" i="90" s="1"/>
  <c r="V27" i="90" s="1"/>
  <c r="C24" i="90"/>
  <c r="H23" i="90"/>
  <c r="I23" i="90" s="1"/>
  <c r="J23" i="90" s="1"/>
  <c r="T23" i="90"/>
  <c r="U23" i="90" s="1"/>
  <c r="V23" i="90" s="1"/>
  <c r="N23" i="90"/>
  <c r="O23" i="90" s="1"/>
  <c r="P23" i="90" s="1"/>
  <c r="H21" i="90"/>
  <c r="I21" i="90" s="1"/>
  <c r="J21" i="90" s="1"/>
  <c r="N21" i="90"/>
  <c r="O21" i="90" s="1"/>
  <c r="P21" i="90" s="1"/>
  <c r="H19" i="90"/>
  <c r="I19" i="90" s="1"/>
  <c r="J19" i="90" s="1"/>
  <c r="T19" i="90"/>
  <c r="U19" i="90" s="1"/>
  <c r="V19" i="90" s="1"/>
  <c r="N19" i="90"/>
  <c r="O19" i="90" s="1"/>
  <c r="P19" i="90" s="1"/>
  <c r="H15" i="90"/>
  <c r="I15" i="90" s="1"/>
  <c r="J15" i="90" s="1"/>
  <c r="T15" i="90"/>
  <c r="U15" i="90" s="1"/>
  <c r="V15" i="90" s="1"/>
  <c r="N28" i="88"/>
  <c r="O28" i="88" s="1"/>
  <c r="P28" i="88" s="1"/>
  <c r="CN47" i="88"/>
  <c r="CO47" i="88" s="1"/>
  <c r="CP47" i="88" s="1"/>
  <c r="CT47" i="88"/>
  <c r="CU47" i="88" s="1"/>
  <c r="CV47" i="88" s="1"/>
  <c r="CB47" i="88"/>
  <c r="CC47" i="88" s="1"/>
  <c r="CD47" i="88" s="1"/>
  <c r="CH47" i="88"/>
  <c r="CI47" i="88" s="1"/>
  <c r="CJ47" i="88" s="1"/>
  <c r="BD47" i="88"/>
  <c r="BE47" i="88" s="1"/>
  <c r="BF47" i="88" s="1"/>
  <c r="BJ47" i="88"/>
  <c r="BK47" i="88" s="1"/>
  <c r="BL47" i="88" s="1"/>
  <c r="AR47" i="88"/>
  <c r="AS47" i="88" s="1"/>
  <c r="AT47" i="88" s="1"/>
  <c r="AX47" i="88"/>
  <c r="AY47" i="88" s="1"/>
  <c r="AZ47" i="88" s="1"/>
  <c r="AF47" i="88"/>
  <c r="AG47" i="88" s="1"/>
  <c r="AH47" i="88" s="1"/>
  <c r="AL47" i="88"/>
  <c r="AM47" i="88" s="1"/>
  <c r="AN47" i="88" s="1"/>
  <c r="T47" i="88"/>
  <c r="U47" i="88" s="1"/>
  <c r="V47" i="88" s="1"/>
  <c r="Z47" i="88"/>
  <c r="AA47" i="88" s="1"/>
  <c r="AB47" i="88" s="1"/>
  <c r="H47" i="88"/>
  <c r="I47" i="88" s="1"/>
  <c r="J47" i="88" s="1"/>
  <c r="N47" i="88"/>
  <c r="O47" i="88" s="1"/>
  <c r="P47" i="88" s="1"/>
  <c r="CN46" i="88"/>
  <c r="CO46" i="88" s="1"/>
  <c r="CP46" i="88" s="1"/>
  <c r="CT46" i="88"/>
  <c r="CU46" i="88" s="1"/>
  <c r="CV46" i="88" s="1"/>
  <c r="CB46" i="88"/>
  <c r="CC46" i="88" s="1"/>
  <c r="CD46" i="88" s="1"/>
  <c r="CH46" i="88"/>
  <c r="CI46" i="88" s="1"/>
  <c r="CJ46" i="88" s="1"/>
  <c r="BP46" i="88"/>
  <c r="BQ46" i="88" s="1"/>
  <c r="BR46" i="88" s="1"/>
  <c r="BV46" i="88"/>
  <c r="BW46" i="88" s="1"/>
  <c r="BX46" i="88" s="1"/>
  <c r="BD46" i="88"/>
  <c r="BE46" i="88" s="1"/>
  <c r="BF46" i="88" s="1"/>
  <c r="BJ46" i="88"/>
  <c r="BK46" i="88" s="1"/>
  <c r="BL46" i="88" s="1"/>
  <c r="AR46" i="88"/>
  <c r="AS46" i="88" s="1"/>
  <c r="AT46" i="88" s="1"/>
  <c r="AX46" i="88"/>
  <c r="AY46" i="88" s="1"/>
  <c r="AZ46" i="88" s="1"/>
  <c r="AF46" i="88"/>
  <c r="AG46" i="88" s="1"/>
  <c r="AH46" i="88" s="1"/>
  <c r="AL46" i="88"/>
  <c r="AM46" i="88" s="1"/>
  <c r="AN46" i="88" s="1"/>
  <c r="H46" i="88"/>
  <c r="I46" i="88" s="1"/>
  <c r="J46" i="88" s="1"/>
  <c r="Z46" i="88"/>
  <c r="AA46" i="88" s="1"/>
  <c r="AB46" i="88" s="1"/>
  <c r="N46" i="88"/>
  <c r="O46" i="88" s="1"/>
  <c r="P46" i="88" s="1"/>
  <c r="T46" i="88"/>
  <c r="U46" i="88" s="1"/>
  <c r="V46" i="88" s="1"/>
  <c r="CH45" i="88"/>
  <c r="CI45" i="88" s="1"/>
  <c r="CJ45" i="88" s="1"/>
  <c r="CN45" i="88"/>
  <c r="CO45" i="88" s="1"/>
  <c r="CP45" i="88" s="1"/>
  <c r="BV45" i="88"/>
  <c r="BW45" i="88" s="1"/>
  <c r="BX45" i="88" s="1"/>
  <c r="CB45" i="88"/>
  <c r="CC45" i="88" s="1"/>
  <c r="CD45" i="88" s="1"/>
  <c r="BJ45" i="88"/>
  <c r="BK45" i="88" s="1"/>
  <c r="BL45" i="88" s="1"/>
  <c r="BP45" i="88"/>
  <c r="BQ45" i="88" s="1"/>
  <c r="BR45" i="88" s="1"/>
  <c r="N45" i="88"/>
  <c r="O45" i="88" s="1"/>
  <c r="P45" i="88" s="1"/>
  <c r="AX45" i="88"/>
  <c r="AY45" i="88" s="1"/>
  <c r="AZ45" i="88" s="1"/>
  <c r="BD45" i="88"/>
  <c r="BE45" i="88" s="1"/>
  <c r="BF45" i="88" s="1"/>
  <c r="H45" i="88"/>
  <c r="I45" i="88" s="1"/>
  <c r="J45" i="88" s="1"/>
  <c r="AR45" i="88"/>
  <c r="AS45" i="88" s="1"/>
  <c r="AT45" i="88" s="1"/>
  <c r="AL45" i="88"/>
  <c r="AM45" i="88" s="1"/>
  <c r="AN45" i="88" s="1"/>
  <c r="AF45" i="88"/>
  <c r="AG45" i="88" s="1"/>
  <c r="AH45" i="88" s="1"/>
  <c r="Z45" i="88"/>
  <c r="AA45" i="88" s="1"/>
  <c r="AB45" i="88" s="1"/>
  <c r="CN44" i="88"/>
  <c r="CO44" i="88" s="1"/>
  <c r="CP44" i="88" s="1"/>
  <c r="CT44" i="88"/>
  <c r="CU44" i="88" s="1"/>
  <c r="CV44" i="88" s="1"/>
  <c r="CB44" i="88"/>
  <c r="CC44" i="88" s="1"/>
  <c r="CD44" i="88" s="1"/>
  <c r="CH44" i="88"/>
  <c r="CI44" i="88" s="1"/>
  <c r="CJ44" i="88" s="1"/>
  <c r="BP44" i="88"/>
  <c r="BQ44" i="88" s="1"/>
  <c r="BR44" i="88" s="1"/>
  <c r="BV44" i="88"/>
  <c r="BW44" i="88" s="1"/>
  <c r="BX44" i="88" s="1"/>
  <c r="BD44" i="88"/>
  <c r="BE44" i="88" s="1"/>
  <c r="BF44" i="88" s="1"/>
  <c r="BJ44" i="88"/>
  <c r="BK44" i="88" s="1"/>
  <c r="BL44" i="88" s="1"/>
  <c r="AR44" i="88"/>
  <c r="AS44" i="88" s="1"/>
  <c r="AT44" i="88" s="1"/>
  <c r="AX44" i="88"/>
  <c r="AY44" i="88" s="1"/>
  <c r="AZ44" i="88" s="1"/>
  <c r="AF44" i="88"/>
  <c r="AG44" i="88" s="1"/>
  <c r="AH44" i="88" s="1"/>
  <c r="AL44" i="88"/>
  <c r="AM44" i="88" s="1"/>
  <c r="AN44" i="88" s="1"/>
  <c r="H44" i="88"/>
  <c r="I44" i="88" s="1"/>
  <c r="J44" i="88" s="1"/>
  <c r="T44" i="88"/>
  <c r="U44" i="88" s="1"/>
  <c r="V44" i="88" s="1"/>
  <c r="Z44" i="88"/>
  <c r="AA44" i="88" s="1"/>
  <c r="AB44" i="88" s="1"/>
  <c r="CH43" i="88"/>
  <c r="CI43" i="88" s="1"/>
  <c r="CJ43" i="88" s="1"/>
  <c r="CN43" i="88"/>
  <c r="CO43" i="88" s="1"/>
  <c r="CP43" i="88" s="1"/>
  <c r="BV43" i="88"/>
  <c r="BW43" i="88" s="1"/>
  <c r="BX43" i="88" s="1"/>
  <c r="CB43" i="88"/>
  <c r="CC43" i="88" s="1"/>
  <c r="CD43" i="88" s="1"/>
  <c r="BJ43" i="88"/>
  <c r="BK43" i="88" s="1"/>
  <c r="BL43" i="88" s="1"/>
  <c r="BP43" i="88"/>
  <c r="BQ43" i="88" s="1"/>
  <c r="BR43" i="88" s="1"/>
  <c r="AX43" i="88"/>
  <c r="AY43" i="88" s="1"/>
  <c r="AZ43" i="88" s="1"/>
  <c r="BD43" i="88"/>
  <c r="BE43" i="88" s="1"/>
  <c r="BF43" i="88" s="1"/>
  <c r="AL43" i="88"/>
  <c r="AM43" i="88" s="1"/>
  <c r="AN43" i="88" s="1"/>
  <c r="AR43" i="88"/>
  <c r="AS43" i="88" s="1"/>
  <c r="AT43" i="88" s="1"/>
  <c r="Z43" i="88"/>
  <c r="AA43" i="88" s="1"/>
  <c r="AB43" i="88" s="1"/>
  <c r="AF43" i="88"/>
  <c r="AG43" i="88" s="1"/>
  <c r="AH43" i="88" s="1"/>
  <c r="H43" i="88"/>
  <c r="I43" i="88" s="1"/>
  <c r="J43" i="88" s="1"/>
  <c r="T43" i="88"/>
  <c r="U43" i="88" s="1"/>
  <c r="V43" i="88" s="1"/>
  <c r="N43" i="88"/>
  <c r="O43" i="88" s="1"/>
  <c r="P43" i="88" s="1"/>
  <c r="CN42" i="88"/>
  <c r="CO42" i="88" s="1"/>
  <c r="CP42" i="88" s="1"/>
  <c r="CT42" i="88"/>
  <c r="CU42" i="88" s="1"/>
  <c r="CV42" i="88" s="1"/>
  <c r="CB42" i="88"/>
  <c r="CC42" i="88" s="1"/>
  <c r="CD42" i="88" s="1"/>
  <c r="CH42" i="88"/>
  <c r="CI42" i="88" s="1"/>
  <c r="CJ42" i="88" s="1"/>
  <c r="BP42" i="88"/>
  <c r="BQ42" i="88" s="1"/>
  <c r="BR42" i="88" s="1"/>
  <c r="BV42" i="88"/>
  <c r="BW42" i="88" s="1"/>
  <c r="BX42" i="88" s="1"/>
  <c r="BD42" i="88"/>
  <c r="BE42" i="88" s="1"/>
  <c r="BF42" i="88" s="1"/>
  <c r="BJ42" i="88"/>
  <c r="BK42" i="88" s="1"/>
  <c r="BL42" i="88" s="1"/>
  <c r="AR42" i="88"/>
  <c r="AS42" i="88" s="1"/>
  <c r="AT42" i="88" s="1"/>
  <c r="AX42" i="88"/>
  <c r="AY42" i="88" s="1"/>
  <c r="AZ42" i="88" s="1"/>
  <c r="AF42" i="88"/>
  <c r="AG42" i="88" s="1"/>
  <c r="AH42" i="88" s="1"/>
  <c r="AL42" i="88"/>
  <c r="AM42" i="88" s="1"/>
  <c r="AN42" i="88" s="1"/>
  <c r="T42" i="88"/>
  <c r="U42" i="88" s="1"/>
  <c r="V42" i="88" s="1"/>
  <c r="Z42" i="88"/>
  <c r="AA42" i="88" s="1"/>
  <c r="AB42" i="88" s="1"/>
  <c r="H42" i="88"/>
  <c r="I42" i="88" s="1"/>
  <c r="J42" i="88" s="1"/>
  <c r="N42" i="88"/>
  <c r="O42" i="88" s="1"/>
  <c r="P42" i="88" s="1"/>
  <c r="CN41" i="88"/>
  <c r="CO41" i="88" s="1"/>
  <c r="CP41" i="88" s="1"/>
  <c r="CT41" i="88"/>
  <c r="CU41" i="88" s="1"/>
  <c r="CV41" i="88" s="1"/>
  <c r="H41" i="88"/>
  <c r="I41" i="88" s="1"/>
  <c r="J41" i="88" s="1"/>
  <c r="CB41" i="88"/>
  <c r="CC41" i="88" s="1"/>
  <c r="CD41" i="88" s="1"/>
  <c r="CH41" i="88"/>
  <c r="CI41" i="88" s="1"/>
  <c r="CJ41" i="88" s="1"/>
  <c r="BP41" i="88"/>
  <c r="BQ41" i="88" s="1"/>
  <c r="BR41" i="88" s="1"/>
  <c r="BV41" i="88"/>
  <c r="BW41" i="88" s="1"/>
  <c r="BX41" i="88" s="1"/>
  <c r="BD41" i="88"/>
  <c r="BE41" i="88" s="1"/>
  <c r="BF41" i="88" s="1"/>
  <c r="BJ41" i="88"/>
  <c r="BK41" i="88" s="1"/>
  <c r="BL41" i="88" s="1"/>
  <c r="AR41" i="88"/>
  <c r="AS41" i="88" s="1"/>
  <c r="AT41" i="88" s="1"/>
  <c r="AX41" i="88"/>
  <c r="AY41" i="88" s="1"/>
  <c r="AZ41" i="88" s="1"/>
  <c r="T41" i="88"/>
  <c r="U41" i="88" s="1"/>
  <c r="V41" i="88" s="1"/>
  <c r="Z41" i="88"/>
  <c r="AA41" i="88" s="1"/>
  <c r="AB41" i="88" s="1"/>
  <c r="AL41" i="88"/>
  <c r="AM41" i="88" s="1"/>
  <c r="AN41" i="88" s="1"/>
  <c r="AF41" i="88"/>
  <c r="AG41" i="88" s="1"/>
  <c r="AH41" i="88" s="1"/>
  <c r="N41" i="88"/>
  <c r="O41" i="88" s="1"/>
  <c r="P41" i="88" s="1"/>
  <c r="CN40" i="88"/>
  <c r="CO40" i="88" s="1"/>
  <c r="CP40" i="88" s="1"/>
  <c r="CT40" i="88"/>
  <c r="CU40" i="88" s="1"/>
  <c r="CV40" i="88" s="1"/>
  <c r="CB40" i="88"/>
  <c r="CC40" i="88" s="1"/>
  <c r="CD40" i="88" s="1"/>
  <c r="CH40" i="88"/>
  <c r="CI40" i="88" s="1"/>
  <c r="CJ40" i="88" s="1"/>
  <c r="BP40" i="88"/>
  <c r="BQ40" i="88" s="1"/>
  <c r="BR40" i="88" s="1"/>
  <c r="BV40" i="88"/>
  <c r="BW40" i="88" s="1"/>
  <c r="BX40" i="88" s="1"/>
  <c r="BD40" i="88"/>
  <c r="BE40" i="88" s="1"/>
  <c r="BF40" i="88" s="1"/>
  <c r="BJ40" i="88"/>
  <c r="BK40" i="88" s="1"/>
  <c r="BL40" i="88" s="1"/>
  <c r="AR40" i="88"/>
  <c r="AS40" i="88" s="1"/>
  <c r="AT40" i="88" s="1"/>
  <c r="AX40" i="88"/>
  <c r="AY40" i="88" s="1"/>
  <c r="AZ40" i="88" s="1"/>
  <c r="AF40" i="88"/>
  <c r="AG40" i="88" s="1"/>
  <c r="AH40" i="88" s="1"/>
  <c r="AL40" i="88"/>
  <c r="AM40" i="88" s="1"/>
  <c r="AN40" i="88" s="1"/>
  <c r="H40" i="88"/>
  <c r="I40" i="88" s="1"/>
  <c r="J40" i="88" s="1"/>
  <c r="T40" i="88"/>
  <c r="U40" i="88" s="1"/>
  <c r="V40" i="88" s="1"/>
  <c r="Z40" i="88"/>
  <c r="AA40" i="88" s="1"/>
  <c r="AB40" i="88" s="1"/>
  <c r="N40" i="88"/>
  <c r="O40" i="88" s="1"/>
  <c r="P40" i="88" s="1"/>
  <c r="CN39" i="88"/>
  <c r="CO39" i="88" s="1"/>
  <c r="CP39" i="88" s="1"/>
  <c r="CT39" i="88"/>
  <c r="CU39" i="88" s="1"/>
  <c r="CV39" i="88" s="1"/>
  <c r="CB39" i="88"/>
  <c r="CC39" i="88" s="1"/>
  <c r="CD39" i="88" s="1"/>
  <c r="CH39" i="88"/>
  <c r="CI39" i="88" s="1"/>
  <c r="CJ39" i="88" s="1"/>
  <c r="BP39" i="88"/>
  <c r="BQ39" i="88" s="1"/>
  <c r="BR39" i="88" s="1"/>
  <c r="BV39" i="88"/>
  <c r="BW39" i="88" s="1"/>
  <c r="BX39" i="88" s="1"/>
  <c r="BD39" i="88"/>
  <c r="BE39" i="88" s="1"/>
  <c r="BF39" i="88" s="1"/>
  <c r="BJ39" i="88"/>
  <c r="BK39" i="88" s="1"/>
  <c r="BL39" i="88" s="1"/>
  <c r="AR39" i="88"/>
  <c r="AS39" i="88" s="1"/>
  <c r="AT39" i="88" s="1"/>
  <c r="AX39" i="88"/>
  <c r="AY39" i="88" s="1"/>
  <c r="AZ39" i="88" s="1"/>
  <c r="AF39" i="88"/>
  <c r="AG39" i="88" s="1"/>
  <c r="AH39" i="88" s="1"/>
  <c r="AL39" i="88"/>
  <c r="AM39" i="88" s="1"/>
  <c r="AN39" i="88" s="1"/>
  <c r="T39" i="88"/>
  <c r="U39" i="88" s="1"/>
  <c r="V39" i="88" s="1"/>
  <c r="Z39" i="88"/>
  <c r="AA39" i="88" s="1"/>
  <c r="AB39" i="88" s="1"/>
  <c r="H39" i="88"/>
  <c r="I39" i="88" s="1"/>
  <c r="J39" i="88" s="1"/>
  <c r="N39" i="88"/>
  <c r="O39" i="88" s="1"/>
  <c r="P39" i="88" s="1"/>
  <c r="CN38" i="88"/>
  <c r="CO38" i="88" s="1"/>
  <c r="CP38" i="88" s="1"/>
  <c r="CT38" i="88"/>
  <c r="CU38" i="88" s="1"/>
  <c r="CV38" i="88" s="1"/>
  <c r="CB38" i="88"/>
  <c r="CC38" i="88" s="1"/>
  <c r="CD38" i="88" s="1"/>
  <c r="CH38" i="88"/>
  <c r="CI38" i="88" s="1"/>
  <c r="CJ38" i="88" s="1"/>
  <c r="BP38" i="88"/>
  <c r="BQ38" i="88" s="1"/>
  <c r="BR38" i="88" s="1"/>
  <c r="BV38" i="88"/>
  <c r="BW38" i="88" s="1"/>
  <c r="BX38" i="88" s="1"/>
  <c r="H38" i="88"/>
  <c r="I38" i="88" s="1"/>
  <c r="J38" i="88" s="1"/>
  <c r="BD38" i="88"/>
  <c r="BE38" i="88" s="1"/>
  <c r="BF38" i="88" s="1"/>
  <c r="BJ38" i="88"/>
  <c r="BK38" i="88" s="1"/>
  <c r="BL38" i="88" s="1"/>
  <c r="AR38" i="88"/>
  <c r="AS38" i="88" s="1"/>
  <c r="AT38" i="88" s="1"/>
  <c r="AX38" i="88"/>
  <c r="AY38" i="88" s="1"/>
  <c r="AZ38" i="88" s="1"/>
  <c r="AF38" i="88"/>
  <c r="AG38" i="88" s="1"/>
  <c r="AH38" i="88" s="1"/>
  <c r="AL38" i="88"/>
  <c r="AM38" i="88" s="1"/>
  <c r="AN38" i="88" s="1"/>
  <c r="T38" i="88"/>
  <c r="U38" i="88" s="1"/>
  <c r="V38" i="88" s="1"/>
  <c r="Z38" i="88"/>
  <c r="AA38" i="88" s="1"/>
  <c r="AB38" i="88" s="1"/>
  <c r="CN37" i="88"/>
  <c r="CO37" i="88" s="1"/>
  <c r="CP37" i="88" s="1"/>
  <c r="CT37" i="88"/>
  <c r="CU37" i="88" s="1"/>
  <c r="CV37" i="88" s="1"/>
  <c r="CB37" i="88"/>
  <c r="CC37" i="88" s="1"/>
  <c r="CD37" i="88" s="1"/>
  <c r="CH37" i="88"/>
  <c r="CI37" i="88" s="1"/>
  <c r="CJ37" i="88" s="1"/>
  <c r="AF37" i="88"/>
  <c r="AG37" i="88" s="1"/>
  <c r="AH37" i="88" s="1"/>
  <c r="BP37" i="88"/>
  <c r="BQ37" i="88" s="1"/>
  <c r="BR37" i="88" s="1"/>
  <c r="BV37" i="88"/>
  <c r="BW37" i="88" s="1"/>
  <c r="BX37" i="88" s="1"/>
  <c r="BD37" i="88"/>
  <c r="BE37" i="88" s="1"/>
  <c r="BF37" i="88" s="1"/>
  <c r="BJ37" i="88"/>
  <c r="BK37" i="88" s="1"/>
  <c r="BL37" i="88" s="1"/>
  <c r="AR37" i="88"/>
  <c r="AS37" i="88" s="1"/>
  <c r="AT37" i="88" s="1"/>
  <c r="AX37" i="88"/>
  <c r="AY37" i="88" s="1"/>
  <c r="AZ37" i="88" s="1"/>
  <c r="T37" i="88"/>
  <c r="U37" i="88" s="1"/>
  <c r="V37" i="88" s="1"/>
  <c r="AL37" i="88"/>
  <c r="AM37" i="88" s="1"/>
  <c r="AN37" i="88" s="1"/>
  <c r="Z37" i="88"/>
  <c r="AA37" i="88" s="1"/>
  <c r="AB37" i="88" s="1"/>
  <c r="N37" i="88"/>
  <c r="O37" i="88" s="1"/>
  <c r="P37" i="88" s="1"/>
  <c r="H37" i="88"/>
  <c r="I37" i="88" s="1"/>
  <c r="J37" i="88" s="1"/>
  <c r="CN36" i="88"/>
  <c r="CO36" i="88" s="1"/>
  <c r="CP36" i="88" s="1"/>
  <c r="CT36" i="88"/>
  <c r="CU36" i="88" s="1"/>
  <c r="CV36" i="88" s="1"/>
  <c r="CB36" i="88"/>
  <c r="CC36" i="88" s="1"/>
  <c r="CD36" i="88" s="1"/>
  <c r="CH36" i="88"/>
  <c r="CI36" i="88" s="1"/>
  <c r="CJ36" i="88" s="1"/>
  <c r="BP36" i="88"/>
  <c r="BQ36" i="88" s="1"/>
  <c r="BR36" i="88" s="1"/>
  <c r="BV36" i="88"/>
  <c r="BW36" i="88" s="1"/>
  <c r="BX36" i="88" s="1"/>
  <c r="BD36" i="88"/>
  <c r="BE36" i="88" s="1"/>
  <c r="BF36" i="88" s="1"/>
  <c r="BJ36" i="88"/>
  <c r="BK36" i="88" s="1"/>
  <c r="BL36" i="88" s="1"/>
  <c r="AR36" i="88"/>
  <c r="AS36" i="88" s="1"/>
  <c r="AT36" i="88" s="1"/>
  <c r="AX36" i="88"/>
  <c r="AY36" i="88" s="1"/>
  <c r="AZ36" i="88" s="1"/>
  <c r="AF36" i="88"/>
  <c r="AG36" i="88" s="1"/>
  <c r="AH36" i="88" s="1"/>
  <c r="AL36" i="88"/>
  <c r="AM36" i="88" s="1"/>
  <c r="AN36" i="88" s="1"/>
  <c r="H36" i="88"/>
  <c r="I36" i="88" s="1"/>
  <c r="J36" i="88" s="1"/>
  <c r="T36" i="88"/>
  <c r="U36" i="88" s="1"/>
  <c r="V36" i="88" s="1"/>
  <c r="Z36" i="88"/>
  <c r="AA36" i="88" s="1"/>
  <c r="AB36" i="88" s="1"/>
  <c r="CN35" i="88"/>
  <c r="CO35" i="88" s="1"/>
  <c r="CP35" i="88" s="1"/>
  <c r="CT35" i="88"/>
  <c r="CU35" i="88" s="1"/>
  <c r="CV35" i="88" s="1"/>
  <c r="CB35" i="88"/>
  <c r="CC35" i="88" s="1"/>
  <c r="CD35" i="88" s="1"/>
  <c r="CH35" i="88"/>
  <c r="CI35" i="88" s="1"/>
  <c r="CJ35" i="88" s="1"/>
  <c r="BP35" i="88"/>
  <c r="BQ35" i="88" s="1"/>
  <c r="BR35" i="88" s="1"/>
  <c r="BV35" i="88"/>
  <c r="BW35" i="88" s="1"/>
  <c r="BX35" i="88" s="1"/>
  <c r="BD35" i="88"/>
  <c r="BE35" i="88" s="1"/>
  <c r="BF35" i="88" s="1"/>
  <c r="BJ35" i="88"/>
  <c r="BK35" i="88" s="1"/>
  <c r="BL35" i="88" s="1"/>
  <c r="AR35" i="88"/>
  <c r="AS35" i="88" s="1"/>
  <c r="AT35" i="88" s="1"/>
  <c r="AX35" i="88"/>
  <c r="AY35" i="88" s="1"/>
  <c r="AZ35" i="88" s="1"/>
  <c r="AF35" i="88"/>
  <c r="AG35" i="88" s="1"/>
  <c r="AH35" i="88" s="1"/>
  <c r="AL35" i="88"/>
  <c r="AM35" i="88" s="1"/>
  <c r="AN35" i="88" s="1"/>
  <c r="T35" i="88"/>
  <c r="U35" i="88" s="1"/>
  <c r="V35" i="88" s="1"/>
  <c r="Z35" i="88"/>
  <c r="AA35" i="88" s="1"/>
  <c r="AB35" i="88" s="1"/>
  <c r="H35" i="88"/>
  <c r="I35" i="88" s="1"/>
  <c r="J35" i="88" s="1"/>
  <c r="N35" i="88"/>
  <c r="O35" i="88" s="1"/>
  <c r="P35" i="88" s="1"/>
  <c r="CN34" i="88"/>
  <c r="CO34" i="88" s="1"/>
  <c r="CP34" i="88" s="1"/>
  <c r="CT34" i="88"/>
  <c r="CU34" i="88" s="1"/>
  <c r="CV34" i="88" s="1"/>
  <c r="CB34" i="88"/>
  <c r="CC34" i="88" s="1"/>
  <c r="CD34" i="88" s="1"/>
  <c r="CH34" i="88"/>
  <c r="CI34" i="88" s="1"/>
  <c r="CJ34" i="88" s="1"/>
  <c r="BP34" i="88"/>
  <c r="BQ34" i="88" s="1"/>
  <c r="BR34" i="88" s="1"/>
  <c r="BV34" i="88"/>
  <c r="BW34" i="88" s="1"/>
  <c r="BX34" i="88" s="1"/>
  <c r="BD34" i="88"/>
  <c r="BE34" i="88" s="1"/>
  <c r="BF34" i="88" s="1"/>
  <c r="BJ34" i="88"/>
  <c r="BK34" i="88" s="1"/>
  <c r="BL34" i="88" s="1"/>
  <c r="AR34" i="88"/>
  <c r="AS34" i="88" s="1"/>
  <c r="AT34" i="88" s="1"/>
  <c r="AX34" i="88"/>
  <c r="AY34" i="88" s="1"/>
  <c r="AZ34" i="88" s="1"/>
  <c r="AF34" i="88"/>
  <c r="AG34" i="88" s="1"/>
  <c r="AH34" i="88" s="1"/>
  <c r="AL34" i="88"/>
  <c r="AM34" i="88" s="1"/>
  <c r="AN34" i="88" s="1"/>
  <c r="T34" i="88"/>
  <c r="U34" i="88" s="1"/>
  <c r="V34" i="88" s="1"/>
  <c r="H34" i="88"/>
  <c r="I34" i="88" s="1"/>
  <c r="J34" i="88" s="1"/>
  <c r="Z34" i="88"/>
  <c r="AA34" i="88" s="1"/>
  <c r="AB34" i="88" s="1"/>
  <c r="N34" i="88"/>
  <c r="O34" i="88" s="1"/>
  <c r="P34" i="88" s="1"/>
  <c r="CN33" i="88"/>
  <c r="CO33" i="88" s="1"/>
  <c r="CP33" i="88" s="1"/>
  <c r="CT33" i="88"/>
  <c r="CU33" i="88" s="1"/>
  <c r="CV33" i="88" s="1"/>
  <c r="CB33" i="88"/>
  <c r="CC33" i="88" s="1"/>
  <c r="CD33" i="88" s="1"/>
  <c r="CH33" i="88"/>
  <c r="CI33" i="88" s="1"/>
  <c r="CJ33" i="88" s="1"/>
  <c r="BP33" i="88"/>
  <c r="BQ33" i="88" s="1"/>
  <c r="BR33" i="88" s="1"/>
  <c r="BV33" i="88"/>
  <c r="BW33" i="88" s="1"/>
  <c r="BX33" i="88" s="1"/>
  <c r="BD33" i="88"/>
  <c r="BE33" i="88" s="1"/>
  <c r="BF33" i="88" s="1"/>
  <c r="BJ33" i="88"/>
  <c r="BK33" i="88" s="1"/>
  <c r="BL33" i="88" s="1"/>
  <c r="AR33" i="88"/>
  <c r="AS33" i="88" s="1"/>
  <c r="AT33" i="88" s="1"/>
  <c r="AX33" i="88"/>
  <c r="AY33" i="88" s="1"/>
  <c r="AZ33" i="88" s="1"/>
  <c r="AF33" i="88"/>
  <c r="AG33" i="88" s="1"/>
  <c r="AH33" i="88" s="1"/>
  <c r="AL33" i="88"/>
  <c r="AM33" i="88" s="1"/>
  <c r="AN33" i="88" s="1"/>
  <c r="T33" i="88"/>
  <c r="U33" i="88" s="1"/>
  <c r="V33" i="88" s="1"/>
  <c r="Z33" i="88"/>
  <c r="AA33" i="88" s="1"/>
  <c r="AB33" i="88" s="1"/>
  <c r="H33" i="88"/>
  <c r="I33" i="88" s="1"/>
  <c r="J33" i="88" s="1"/>
  <c r="N33" i="88"/>
  <c r="O33" i="88" s="1"/>
  <c r="P33" i="88" s="1"/>
  <c r="CN32" i="88"/>
  <c r="CO32" i="88" s="1"/>
  <c r="CP32" i="88" s="1"/>
  <c r="CT32" i="88"/>
  <c r="CU32" i="88" s="1"/>
  <c r="CV32" i="88" s="1"/>
  <c r="CB32" i="88"/>
  <c r="CC32" i="88" s="1"/>
  <c r="CD32" i="88" s="1"/>
  <c r="CH32" i="88"/>
  <c r="CI32" i="88" s="1"/>
  <c r="CJ32" i="88" s="1"/>
  <c r="BP32" i="88"/>
  <c r="BQ32" i="88" s="1"/>
  <c r="BR32" i="88" s="1"/>
  <c r="BV32" i="88"/>
  <c r="BW32" i="88" s="1"/>
  <c r="BX32" i="88" s="1"/>
  <c r="BD32" i="88"/>
  <c r="BE32" i="88" s="1"/>
  <c r="BF32" i="88" s="1"/>
  <c r="BJ32" i="88"/>
  <c r="BK32" i="88" s="1"/>
  <c r="BL32" i="88" s="1"/>
  <c r="AR32" i="88"/>
  <c r="AS32" i="88" s="1"/>
  <c r="AT32" i="88" s="1"/>
  <c r="AX32" i="88"/>
  <c r="AY32" i="88" s="1"/>
  <c r="AZ32" i="88" s="1"/>
  <c r="AF32" i="88"/>
  <c r="AG32" i="88" s="1"/>
  <c r="AH32" i="88" s="1"/>
  <c r="AL32" i="88"/>
  <c r="AM32" i="88" s="1"/>
  <c r="AN32" i="88" s="1"/>
  <c r="H32" i="88"/>
  <c r="I32" i="88" s="1"/>
  <c r="J32" i="88" s="1"/>
  <c r="T32" i="88"/>
  <c r="U32" i="88" s="1"/>
  <c r="V32" i="88" s="1"/>
  <c r="Z32" i="88"/>
  <c r="AA32" i="88" s="1"/>
  <c r="AB32" i="88" s="1"/>
  <c r="N32" i="88"/>
  <c r="O32" i="88" s="1"/>
  <c r="P32" i="88" s="1"/>
  <c r="CN31" i="88"/>
  <c r="CO31" i="88" s="1"/>
  <c r="CP31" i="88" s="1"/>
  <c r="CT31" i="88"/>
  <c r="CU31" i="88" s="1"/>
  <c r="CV31" i="88" s="1"/>
  <c r="CB31" i="88"/>
  <c r="CC31" i="88" s="1"/>
  <c r="CD31" i="88" s="1"/>
  <c r="CH31" i="88"/>
  <c r="CI31" i="88" s="1"/>
  <c r="CJ31" i="88" s="1"/>
  <c r="BP31" i="88"/>
  <c r="BQ31" i="88" s="1"/>
  <c r="BR31" i="88" s="1"/>
  <c r="BV31" i="88"/>
  <c r="BW31" i="88" s="1"/>
  <c r="BX31" i="88" s="1"/>
  <c r="BD31" i="88"/>
  <c r="BE31" i="88" s="1"/>
  <c r="BF31" i="88" s="1"/>
  <c r="BJ31" i="88"/>
  <c r="BK31" i="88" s="1"/>
  <c r="BL31" i="88" s="1"/>
  <c r="AR31" i="88"/>
  <c r="AS31" i="88" s="1"/>
  <c r="AT31" i="88" s="1"/>
  <c r="AX31" i="88"/>
  <c r="AY31" i="88" s="1"/>
  <c r="AZ31" i="88" s="1"/>
  <c r="AF31" i="88"/>
  <c r="AG31" i="88" s="1"/>
  <c r="AH31" i="88" s="1"/>
  <c r="AL31" i="88"/>
  <c r="AM31" i="88" s="1"/>
  <c r="AN31" i="88" s="1"/>
  <c r="T31" i="88"/>
  <c r="U31" i="88" s="1"/>
  <c r="V31" i="88" s="1"/>
  <c r="Z31" i="88"/>
  <c r="AA31" i="88" s="1"/>
  <c r="AB31" i="88" s="1"/>
  <c r="H31" i="88"/>
  <c r="I31" i="88" s="1"/>
  <c r="J31" i="88" s="1"/>
  <c r="N31" i="88"/>
  <c r="O31" i="88" s="1"/>
  <c r="P31" i="88" s="1"/>
  <c r="CN30" i="88"/>
  <c r="CO30" i="88" s="1"/>
  <c r="CP30" i="88" s="1"/>
  <c r="CT30" i="88"/>
  <c r="CU30" i="88" s="1"/>
  <c r="CV30" i="88" s="1"/>
  <c r="N30" i="88"/>
  <c r="O30" i="88" s="1"/>
  <c r="P30" i="88" s="1"/>
  <c r="CB30" i="88"/>
  <c r="CC30" i="88" s="1"/>
  <c r="CD30" i="88" s="1"/>
  <c r="CH30" i="88"/>
  <c r="CI30" i="88" s="1"/>
  <c r="CJ30" i="88" s="1"/>
  <c r="BD30" i="88"/>
  <c r="BE30" i="88" s="1"/>
  <c r="BF30" i="88" s="1"/>
  <c r="BJ30" i="88"/>
  <c r="BK30" i="88" s="1"/>
  <c r="BL30" i="88" s="1"/>
  <c r="AR30" i="88"/>
  <c r="AS30" i="88" s="1"/>
  <c r="AT30" i="88" s="1"/>
  <c r="AX30" i="88"/>
  <c r="AY30" i="88" s="1"/>
  <c r="AZ30" i="88" s="1"/>
  <c r="AF30" i="88"/>
  <c r="AG30" i="88" s="1"/>
  <c r="AH30" i="88" s="1"/>
  <c r="AL30" i="88"/>
  <c r="AM30" i="88" s="1"/>
  <c r="AN30" i="88" s="1"/>
  <c r="H30" i="88"/>
  <c r="I30" i="88" s="1"/>
  <c r="J30" i="88" s="1"/>
  <c r="Z30" i="88"/>
  <c r="AA30" i="88" s="1"/>
  <c r="AB30" i="88" s="1"/>
  <c r="T30" i="88"/>
  <c r="U30" i="88" s="1"/>
  <c r="V30" i="88" s="1"/>
  <c r="CH29" i="88"/>
  <c r="CI29" i="88" s="1"/>
  <c r="CJ29" i="88" s="1"/>
  <c r="CN29" i="88"/>
  <c r="CO29" i="88" s="1"/>
  <c r="CP29" i="88" s="1"/>
  <c r="BV29" i="88"/>
  <c r="BW29" i="88" s="1"/>
  <c r="BX29" i="88" s="1"/>
  <c r="CB29" i="88"/>
  <c r="CC29" i="88" s="1"/>
  <c r="CD29" i="88" s="1"/>
  <c r="BJ29" i="88"/>
  <c r="BK29" i="88" s="1"/>
  <c r="BL29" i="88" s="1"/>
  <c r="BP29" i="88"/>
  <c r="BQ29" i="88" s="1"/>
  <c r="BR29" i="88" s="1"/>
  <c r="AX29" i="88"/>
  <c r="AY29" i="88" s="1"/>
  <c r="AZ29" i="88" s="1"/>
  <c r="BD29" i="88"/>
  <c r="BE29" i="88" s="1"/>
  <c r="BF29" i="88" s="1"/>
  <c r="AL29" i="88"/>
  <c r="AM29" i="88" s="1"/>
  <c r="AN29" i="88" s="1"/>
  <c r="AR29" i="88"/>
  <c r="AS29" i="88" s="1"/>
  <c r="AT29" i="88" s="1"/>
  <c r="T29" i="88"/>
  <c r="U29" i="88" s="1"/>
  <c r="V29" i="88" s="1"/>
  <c r="Z29" i="88"/>
  <c r="AA29" i="88" s="1"/>
  <c r="AB29" i="88" s="1"/>
  <c r="AF29" i="88"/>
  <c r="AG29" i="88" s="1"/>
  <c r="AH29" i="88" s="1"/>
  <c r="H29" i="88"/>
  <c r="I29" i="88" s="1"/>
  <c r="J29" i="88" s="1"/>
  <c r="CH28" i="88"/>
  <c r="CI28" i="88" s="1"/>
  <c r="CJ28" i="88" s="1"/>
  <c r="CN28" i="88"/>
  <c r="CO28" i="88" s="1"/>
  <c r="CP28" i="88" s="1"/>
  <c r="BV28" i="88"/>
  <c r="BW28" i="88" s="1"/>
  <c r="BX28" i="88" s="1"/>
  <c r="CB28" i="88"/>
  <c r="CC28" i="88" s="1"/>
  <c r="CD28" i="88" s="1"/>
  <c r="BJ28" i="88"/>
  <c r="BK28" i="88" s="1"/>
  <c r="BL28" i="88" s="1"/>
  <c r="BP28" i="88"/>
  <c r="BQ28" i="88" s="1"/>
  <c r="BR28" i="88" s="1"/>
  <c r="AX28" i="88"/>
  <c r="AY28" i="88" s="1"/>
  <c r="AZ28" i="88" s="1"/>
  <c r="BD28" i="88"/>
  <c r="BE28" i="88" s="1"/>
  <c r="BF28" i="88" s="1"/>
  <c r="AL28" i="88"/>
  <c r="AM28" i="88" s="1"/>
  <c r="AN28" i="88" s="1"/>
  <c r="AR28" i="88"/>
  <c r="AS28" i="88" s="1"/>
  <c r="AT28" i="88" s="1"/>
  <c r="T28" i="88"/>
  <c r="U28" i="88" s="1"/>
  <c r="V28" i="88" s="1"/>
  <c r="H28" i="88"/>
  <c r="I28" i="88" s="1"/>
  <c r="J28" i="88" s="1"/>
  <c r="Z28" i="88"/>
  <c r="AA28" i="88" s="1"/>
  <c r="AB28" i="88" s="1"/>
  <c r="AF28" i="88"/>
  <c r="AG28" i="88" s="1"/>
  <c r="AH28" i="88" s="1"/>
  <c r="CH27" i="88"/>
  <c r="CI27" i="88" s="1"/>
  <c r="CJ27" i="88" s="1"/>
  <c r="CN27" i="88"/>
  <c r="CO27" i="88" s="1"/>
  <c r="CP27" i="88" s="1"/>
  <c r="BJ27" i="88"/>
  <c r="BK27" i="88" s="1"/>
  <c r="BL27" i="88" s="1"/>
  <c r="CB27" i="88"/>
  <c r="CC27" i="88" s="1"/>
  <c r="CD27" i="88" s="1"/>
  <c r="AX27" i="88"/>
  <c r="AY27" i="88" s="1"/>
  <c r="AZ27" i="88" s="1"/>
  <c r="BD27" i="88"/>
  <c r="BE27" i="88" s="1"/>
  <c r="BF27" i="88" s="1"/>
  <c r="N27" i="88"/>
  <c r="O27" i="88" s="1"/>
  <c r="P27" i="88" s="1"/>
  <c r="AL27" i="88"/>
  <c r="AM27" i="88" s="1"/>
  <c r="AN27" i="88" s="1"/>
  <c r="AR27" i="88"/>
  <c r="AS27" i="88" s="1"/>
  <c r="AT27" i="88" s="1"/>
  <c r="Z27" i="88"/>
  <c r="AA27" i="88" s="1"/>
  <c r="AB27" i="88" s="1"/>
  <c r="AF27" i="88"/>
  <c r="AG27" i="88" s="1"/>
  <c r="AH27" i="88" s="1"/>
  <c r="H27" i="88"/>
  <c r="I27" i="88" s="1"/>
  <c r="J27" i="88" s="1"/>
  <c r="T27" i="88"/>
  <c r="U27" i="88" s="1"/>
  <c r="V27" i="88" s="1"/>
  <c r="H20" i="94"/>
  <c r="I20" i="94" s="1"/>
  <c r="J20" i="94" s="1"/>
  <c r="Z20" i="94"/>
  <c r="AA20" i="94" s="1"/>
  <c r="AB20" i="94" s="1"/>
  <c r="Z27" i="94"/>
  <c r="AA27" i="94" s="1"/>
  <c r="AB27" i="94" s="1"/>
  <c r="Z16" i="94"/>
  <c r="AA16" i="94" s="1"/>
  <c r="AB16" i="94" s="1"/>
  <c r="H22" i="94"/>
  <c r="I22" i="94" s="1"/>
  <c r="J22" i="94" s="1"/>
  <c r="H25" i="94"/>
  <c r="I25" i="94" s="1"/>
  <c r="J25" i="94" s="1"/>
  <c r="Z26" i="94"/>
  <c r="AA26" i="94" s="1"/>
  <c r="AB26" i="94" s="1"/>
  <c r="H27" i="94"/>
  <c r="I27" i="94" s="1"/>
  <c r="J27" i="94" s="1"/>
  <c r="AF16" i="94"/>
  <c r="AG16" i="94" s="1"/>
  <c r="AH16" i="94" s="1"/>
  <c r="T22" i="94"/>
  <c r="U22" i="94" s="1"/>
  <c r="V22" i="94" s="1"/>
  <c r="Z25" i="94"/>
  <c r="AA25" i="94" s="1"/>
  <c r="AB25" i="94" s="1"/>
  <c r="H26" i="94"/>
  <c r="I26" i="94" s="1"/>
  <c r="J26" i="94" s="1"/>
  <c r="AF27" i="94"/>
  <c r="AG27" i="94" s="1"/>
  <c r="AH27" i="94" s="1"/>
  <c r="AF33" i="94"/>
  <c r="AG33" i="94" s="1"/>
  <c r="AH33" i="94" s="1"/>
  <c r="AF18" i="94"/>
  <c r="AG18" i="94" s="1"/>
  <c r="AH18" i="94" s="1"/>
  <c r="Z24" i="94"/>
  <c r="AA24" i="94" s="1"/>
  <c r="AB24" i="94" s="1"/>
  <c r="T25" i="94"/>
  <c r="U25" i="94" s="1"/>
  <c r="V25" i="94" s="1"/>
  <c r="C31" i="94"/>
  <c r="AF36" i="94"/>
  <c r="AG36" i="94" s="1"/>
  <c r="AH36" i="94" s="1"/>
  <c r="H36" i="94"/>
  <c r="I36" i="94" s="1"/>
  <c r="J36" i="94" s="1"/>
  <c r="C36" i="94" s="1"/>
  <c r="H35" i="94"/>
  <c r="I35" i="94" s="1"/>
  <c r="J35" i="94" s="1"/>
  <c r="N35" i="94"/>
  <c r="O35" i="94" s="1"/>
  <c r="P35" i="94" s="1"/>
  <c r="Z35" i="94"/>
  <c r="AA35" i="94" s="1"/>
  <c r="AB35" i="94" s="1"/>
  <c r="AF35" i="94"/>
  <c r="AG35" i="94" s="1"/>
  <c r="AH35" i="94" s="1"/>
  <c r="AF34" i="94"/>
  <c r="AG34" i="94" s="1"/>
  <c r="AH34" i="94" s="1"/>
  <c r="C34" i="94" s="1"/>
  <c r="Z33" i="94"/>
  <c r="AA33" i="94" s="1"/>
  <c r="AB33" i="94" s="1"/>
  <c r="H33" i="94"/>
  <c r="I33" i="94" s="1"/>
  <c r="J33" i="94" s="1"/>
  <c r="C33" i="94" s="1"/>
  <c r="H32" i="94"/>
  <c r="I32" i="94" s="1"/>
  <c r="J32" i="94" s="1"/>
  <c r="C32" i="94" s="1"/>
  <c r="C30" i="94"/>
  <c r="Z28" i="94"/>
  <c r="AA28" i="94" s="1"/>
  <c r="AB28" i="94" s="1"/>
  <c r="C28" i="94" s="1"/>
  <c r="T26" i="94"/>
  <c r="U26" i="94" s="1"/>
  <c r="V26" i="94" s="1"/>
  <c r="AF25" i="94"/>
  <c r="AG25" i="94" s="1"/>
  <c r="AH25" i="94" s="1"/>
  <c r="H24" i="94"/>
  <c r="I24" i="94" s="1"/>
  <c r="J24" i="94" s="1"/>
  <c r="AF24" i="94"/>
  <c r="AG24" i="94" s="1"/>
  <c r="AH24" i="94" s="1"/>
  <c r="H23" i="94"/>
  <c r="I23" i="94" s="1"/>
  <c r="J23" i="94" s="1"/>
  <c r="C23" i="94" s="1"/>
  <c r="AF22" i="94"/>
  <c r="AG22" i="94" s="1"/>
  <c r="AH22" i="94" s="1"/>
  <c r="C21" i="94"/>
  <c r="AF20" i="94"/>
  <c r="AG20" i="94" s="1"/>
  <c r="AH20" i="94" s="1"/>
  <c r="H19" i="94"/>
  <c r="I19" i="94" s="1"/>
  <c r="J19" i="94" s="1"/>
  <c r="Z19" i="94"/>
  <c r="AA19" i="94" s="1"/>
  <c r="AB19" i="94" s="1"/>
  <c r="H18" i="94"/>
  <c r="I18" i="94" s="1"/>
  <c r="J18" i="94" s="1"/>
  <c r="Z18" i="94"/>
  <c r="AA18" i="94" s="1"/>
  <c r="AB18" i="94" s="1"/>
  <c r="H17" i="94"/>
  <c r="I17" i="94" s="1"/>
  <c r="J17" i="94" s="1"/>
  <c r="C17" i="94" s="1"/>
  <c r="H16" i="94"/>
  <c r="I16" i="94" s="1"/>
  <c r="J16" i="94" s="1"/>
  <c r="C24" i="96" l="1"/>
  <c r="C36" i="96"/>
  <c r="C26" i="96"/>
  <c r="C33" i="96"/>
  <c r="C14" i="93"/>
  <c r="C18" i="92"/>
  <c r="C30" i="92"/>
  <c r="C27" i="94"/>
  <c r="C22" i="94"/>
  <c r="C25" i="94"/>
  <c r="C20" i="94"/>
  <c r="C32" i="96"/>
  <c r="C25" i="96"/>
  <c r="C28" i="96"/>
  <c r="C37" i="96"/>
  <c r="C34" i="96"/>
  <c r="C31" i="96"/>
  <c r="C29" i="96"/>
  <c r="C27" i="96"/>
  <c r="C22" i="96"/>
  <c r="C21" i="96"/>
  <c r="C18" i="96"/>
  <c r="C17" i="96"/>
  <c r="C23" i="93"/>
  <c r="C15" i="93"/>
  <c r="C19" i="93"/>
  <c r="C26" i="93"/>
  <c r="C22" i="93"/>
  <c r="C18" i="93"/>
  <c r="C22" i="92"/>
  <c r="C20" i="92"/>
  <c r="C33" i="92"/>
  <c r="C15" i="92"/>
  <c r="C14" i="92"/>
  <c r="C21" i="91"/>
  <c r="C35" i="91"/>
  <c r="C34" i="91"/>
  <c r="C33" i="91"/>
  <c r="C32" i="91"/>
  <c r="C31" i="91"/>
  <c r="C27" i="91"/>
  <c r="C26" i="91"/>
  <c r="C24" i="91"/>
  <c r="C23" i="91"/>
  <c r="C22" i="91"/>
  <c r="C19" i="91"/>
  <c r="C18" i="91"/>
  <c r="C16" i="91"/>
  <c r="C15" i="91"/>
  <c r="C28" i="90"/>
  <c r="C23" i="90"/>
  <c r="C33" i="90"/>
  <c r="C32" i="90"/>
  <c r="C27" i="90"/>
  <c r="C21" i="90"/>
  <c r="C19" i="90"/>
  <c r="C15" i="90"/>
  <c r="C47" i="88"/>
  <c r="C46" i="88"/>
  <c r="C45" i="88"/>
  <c r="C44" i="88"/>
  <c r="C43" i="88"/>
  <c r="C42" i="88"/>
  <c r="C41" i="88"/>
  <c r="C40" i="88"/>
  <c r="C39" i="88"/>
  <c r="C38" i="88"/>
  <c r="C37" i="88"/>
  <c r="C36" i="88"/>
  <c r="C35" i="88"/>
  <c r="C34" i="88"/>
  <c r="C33" i="88"/>
  <c r="C32" i="88"/>
  <c r="C31" i="88"/>
  <c r="C30" i="88"/>
  <c r="C29" i="88"/>
  <c r="C28" i="88"/>
  <c r="C27" i="88"/>
  <c r="C19" i="94"/>
  <c r="C16" i="94"/>
  <c r="C26" i="94"/>
  <c r="C18" i="94"/>
  <c r="C35" i="94"/>
  <c r="C24" i="94"/>
</calcChain>
</file>

<file path=xl/comments1.xml><?xml version="1.0" encoding="utf-8"?>
<comments xmlns="http://schemas.openxmlformats.org/spreadsheetml/2006/main">
  <authors>
    <author>Соболевская Наталья Викторовна</author>
  </authors>
  <commentList>
    <comment ref="B27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значение;3Взвешенное значение;4Взвешенное значение;5Взвешенное значение;6Взвешенное значение;7Взвешенное значение;8Взвешенное значение;9Взвешенное значение;11 Взвешенное значение;12Взвешенное значение;13Взвешенное значение;14Взвешенное значение;15Взвешенное значение;16Взвешенное значение;17Взвешенное значение;18Взвешенное значение))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бюджета].[Управление расходами местного бюджета]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оценке;3Применим ли в оценке;4Применим ли в оценке;5Применим ли в оценке;6Применим ли в оценке;7Применим ли в оценке;8Применим ли в оценке;9Применим ли в оценке;11 Применим ли в оценке;12Применим ли в оценке;13Применим ли в оценке;14Применим ли в оценке;15Применим ли в оценке;16Применим ли в оценке;17Применим ли в оценке;18Применим ли в оценке)=0;0;1)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бюджета].[Управление расходами местного бюджета]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отклоненных планов-графиков (изменений в планы-графики) закупок, представленных в департамент финансов администрации муниципального образования город Краснодар (далее – департамент финансов) в рамках возложенных функций по осуществлению контроля в сфере закупок]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отклоненных планов-графиков (изменений в планы-графики) закупок, представленных в департамент финансов администрации муниципального образования город Краснодар (далее – департамент финансов) в рамках возложенных функций по осуществлению контроля в сфере закупок]</t>
        </r>
      </text>
    </comment>
    <comment ref="G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отклоненных планов-графиков (изменений в планы-графики) закупок, представленных в департамент финансов администрации муниципального образования город Краснодар (далее – департамент финансов) в рамках возложенных функций по осуществлению контроля в сфере закупок]</t>
        </r>
      </text>
    </comment>
    <comment ref="H27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весов*Вес1.1/MIN(Вес1.1;Вес1.3;Вес1.4;Вес1.5;Вес1.6;Вес1.7;Вес1.8;Вес1.9;Вес1.11;Вес1.12;Вес1.13;Вес1.14;Вес1.15;Вес1.16;Вес1.17;Вес1.18));"")</t>
        </r>
      </text>
    </comment>
    <comment ref="I27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отклоненных планов-графиков (изменений в планы-графики) закупок, представленных в департамент финансов администрации муниципального образования город Краснодар (далее – департамент финансов) в рамках возложенных функций по осуществлению контроля в сфере закупок]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представления уточнённого реестра расходных обязательств]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представления уточнённого реестра расходных обязательств]</t>
        </r>
      </text>
    </comment>
    <comment ref="M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представления уточнённого реестра расходных обязательств]</t>
        </r>
      </text>
    </comment>
    <comment ref="N27" authorId="0" shapeId="0">
      <text>
        <r>
          <rPr>
            <b/>
            <sz val="9"/>
            <color indexed="81"/>
            <rFont val="Tahoma"/>
            <charset val="1"/>
          </rPr>
          <t>Свободный "3Вес расчетный"
Итоги подводятся только по видимым элементам (сумма).
Включена типовая формула:
=ЕСЛИ(3Применим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весов*Вес1.3/MIN(Вес1.1;Вес1.3;Вес1.4;Вес1.5;Вес1.6;Вес1.7;Вес1.8;Вес1.9;Вес1.11;Вес1.12;Вес1.13;Вес1.14;Вес1.15;Вес1.16;Вес1.17;Вес1.18));"")</t>
        </r>
      </text>
    </comment>
    <comment ref="O27" authorId="0" shapeId="0">
      <text>
        <r>
          <rPr>
            <b/>
            <sz val="9"/>
            <color indexed="81"/>
            <rFont val="Tahoma"/>
            <charset val="1"/>
          </rPr>
          <t>Свободный "3Оценка с уч веса"
Итоги подводятся только по видимым элементам (сумма).
Включена типовая формула:
=ЕСЛИ(3Вес расчетный="";"не применяется";ЕСЛИ(3Применим ли в оценке=0;"не применяется";3Вес расчетный*3Оценка показателя/100))</t>
        </r>
      </text>
    </comment>
    <comment ref="P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=ЕСЛИ(ЕЧИСЛО(3Оценка с уч веса);3Оценка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представления уточнённого реестра расходных обязательств]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правового акта главного распорядителя средств местного бюджета (далее – ГРБС), регулирующего порядок составления, утверждения и ведения бюджетных смет]</t>
        </r>
      </text>
    </comment>
    <comment ref="R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правового акта главного распорядителя средств местного бюджета (далее – ГРБС), регулирующего порядок составления, утверждения и ведения бюджетных смет]</t>
        </r>
      </text>
    </comment>
    <comment ref="S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правового акта главного распорядителя средств местного бюджета (далее – ГРБС), регулирующего порядок составления, утверждения и ведения бюджетных смет]</t>
        </r>
      </text>
    </comment>
    <comment ref="T27" authorId="0" shapeId="0">
      <text>
        <r>
          <rPr>
            <b/>
            <sz val="9"/>
            <color indexed="81"/>
            <rFont val="Tahoma"/>
            <charset val="1"/>
          </rPr>
          <t>Свободный "4Вес расчетный"
Итоги подводятся только по видимым элементам (сумма).
Включена типовая формула:
=ЕСЛИ(4Применим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весов*Вес1.4/MIN(Вес1.1;Вес1.3;Вес1.4;Вес1.5;Вес1.6;Вес1.7;Вес1.8;Вес1.9;Вес1.11;Вес1.12;Вес1.13;Вес1.14;Вес1.15;Вес1.16;Вес1.17;Вес1.18));"")</t>
        </r>
      </text>
    </comment>
    <comment ref="U27" authorId="0" shapeId="0">
      <text>
        <r>
          <rPr>
            <b/>
            <sz val="9"/>
            <color indexed="81"/>
            <rFont val="Tahoma"/>
            <charset val="1"/>
          </rPr>
          <t>Свободный "4Оценка с уч веса"
Итоги подводятся только по видимым элементам (сумма).
Включена типовая формула:
=ЕСЛИ(4Вес расчетный="";"не применяется";ЕСЛИ(4Применим ли в оценке=0;"не применяется";4Оценка показателя*4Вес расчетный/100))</t>
        </r>
      </text>
    </comment>
    <comment ref="V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=ЕСЛИ(ЕЧИСЛО(4Оценка с уч веса);4Оценка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правового акта главного распорядителя средств местного бюджета (далее – ГРБС), регулирующего порядок составления, утверждения и ведения бюджетных смет]</t>
        </r>
      </text>
    </comment>
    <comment ref="W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принятия бюджетных обязательств]</t>
        </r>
      </text>
    </comment>
    <comment ref="X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принятия бюджетных обязательств]</t>
        </r>
      </text>
    </comment>
    <comment ref="Y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принятия бюджетных обязательств]</t>
        </r>
      </text>
    </comment>
    <comment ref="Z27" authorId="0" shapeId="0">
      <text>
        <r>
          <rPr>
            <b/>
            <sz val="9"/>
            <color indexed="81"/>
            <rFont val="Tahoma"/>
            <charset val="1"/>
          </rPr>
          <t>Свободный "5Вес расчетный"
Итоги подводятся только по видимым элементам (сумма).
Включена типовая формула:
=ЕСЛИ(5Применим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весов*Вес1.5/MIN(Вес1.1;Вес1.3;Вес1.4;Вес1.5;Вес1.6;Вес1.7;Вес1.8;Вес1.9;Вес1.11;Вес1.12;Вес1.13;Вес1.14;Вес1.15;Вес1.16;Вес1.17;Вес1.18));"")</t>
        </r>
      </text>
    </comment>
    <comment ref="AA27" authorId="0" shapeId="0">
      <text>
        <r>
          <rPr>
            <b/>
            <sz val="9"/>
            <color indexed="81"/>
            <rFont val="Tahoma"/>
            <charset val="1"/>
          </rPr>
          <t>Свободный "5Оценка с уч веса"
Итоги подводятся только по видимым элементам (сумма).
Включена типовая формула:
=ЕСЛИ(5Вес расчетный="";"не применяется";ЕСЛИ(5Применим ли в оценке=0;"не применяется";5Вес расчетный*5Оценка показателя/100))</t>
        </r>
      </text>
    </comment>
    <comment ref="AB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=ЕСЛИ(ЕЧИСЛО(5Оценка с уч веса);5Оценка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бюджета].[Своевременность принятия бюджетных обязательств]</t>
        </r>
      </text>
    </comment>
    <comment ref="AC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бюджета].[Соблюдение требований о непревышении бюджетных обязательств ГРБС над лимитами бюджетных обязательств]</t>
        </r>
      </text>
    </comment>
    <comment ref="AD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бюджета].[Соблюдение требований о непревышении бюджетных обязательств ГРБС над лимитами бюджетных обязательств]</t>
        </r>
      </text>
    </comment>
    <comment ref="AE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бюджета].[Соблюдение требований о непревышении бюджетных обязательств ГРБС над лимитами бюджетных обязательств]</t>
        </r>
      </text>
    </comment>
    <comment ref="AF27" authorId="0" shapeId="0">
      <text>
        <r>
          <rPr>
            <b/>
            <sz val="9"/>
            <color indexed="81"/>
            <rFont val="Tahoma"/>
            <charset val="1"/>
          </rPr>
          <t>Свободный "6Вес расчетный"
Итоги подводятся только по видимым элементам (сумма).
Включена типовая формула:
=ЕСЛИ(6Применим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весов*Вес1.6/MIN(Вес1.1;Вес1.3;Вес1.4;Вес1.5;Вес1.6;Вес1.7;Вес1.8;Вес1.9;Вес1.11;Вес1.12;Вес1.13;Вес1.14;Вес1.15;Вес1.16;Вес1.17;Вес1.18));"")</t>
        </r>
      </text>
    </comment>
    <comment ref="AG27" authorId="0" shapeId="0">
      <text>
        <r>
          <rPr>
            <b/>
            <sz val="9"/>
            <color indexed="81"/>
            <rFont val="Tahoma"/>
            <charset val="1"/>
          </rPr>
          <t>Свободный "6Оценка с уч веса"
Итоги подводятся только по видимым элементам (сумма).
Включена типовая формула:
=ЕСЛИ(6Вес расчетный="";"не применяется";ЕСЛИ(6Применим ли в оценке=0;"не применяется";6Вес расчетный*6Оценка показателя/100))</t>
        </r>
      </text>
    </comment>
    <comment ref="AH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=ЕСЛИ(ЕЧИСЛО(6Оценка с уч веса);6Оценка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бюджета].[Соблюдение требований о непревышении бюджетных обязательств ГРБС над лимитами бюджетных обязательств]</t>
        </r>
      </text>
    </comment>
    <comment ref="AI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планирования расходов]</t>
        </r>
      </text>
    </comment>
    <comment ref="AJ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планирования расходов]</t>
        </r>
      </text>
    </comment>
    <comment ref="AK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планирования расходов]</t>
        </r>
      </text>
    </comment>
    <comment ref="AL27" authorId="0" shapeId="0">
      <text>
        <r>
          <rPr>
            <b/>
            <sz val="9"/>
            <color indexed="81"/>
            <rFont val="Tahoma"/>
            <charset val="1"/>
          </rPr>
          <t>Свободный "7Вес расчетный"
Итоги подводятся только по видимым элементам (сумма).
Включена типовая формула:
=ЕСЛИ(7Применим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весов*Вес1.7/MIN(Вес1.1;Вес1.3;Вес1.4;Вес1.5;Вес1.6;Вес1.7;Вес1.8;Вес1.9;Вес1.11;Вес1.12;Вес1.13;Вес1.14;Вес1.15;Вес1.16;Вес1.17;Вес1.18));"")</t>
        </r>
      </text>
    </comment>
    <comment ref="AM27" authorId="0" shapeId="0">
      <text>
        <r>
          <rPr>
            <b/>
            <sz val="9"/>
            <color indexed="81"/>
            <rFont val="Tahoma"/>
            <charset val="1"/>
          </rPr>
          <t>Свободный "7Оценка с уч веса"
Итоги подводятся только по видимым элементам (сумма).
Включена типовая формула:
=ЕСЛИ(7Вес расчетный="";"не применяется";ЕСЛИ(7Применим ли в оценке=0;"не применяется";7Вес расчетный*7Оценка показателя/100))</t>
        </r>
      </text>
    </comment>
    <comment ref="AN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=ЕСЛИ(ЕЧИСЛО(7Оценка с уч веса);7Оценка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планирования расходов]</t>
        </r>
      </text>
    </comment>
    <comment ref="AO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составления прогнозных показателей исполнения бюджетных обязательств]</t>
        </r>
      </text>
    </comment>
    <comment ref="AP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составления прогнозных показателей исполнения бюджетных обязательств]</t>
        </r>
      </text>
    </comment>
    <comment ref="AQ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составления прогнозных показателей исполнения бюджетных обязательств]</t>
        </r>
      </text>
    </comment>
    <comment ref="AR27" authorId="0" shapeId="0">
      <text>
        <r>
          <rPr>
            <b/>
            <sz val="9"/>
            <color indexed="81"/>
            <rFont val="Tahoma"/>
            <charset val="1"/>
          </rPr>
          <t>Свободный "8Вес расчетный"
Итоги подводятся только по видимым элементам (сумма).
Включена типовая формула:
=ЕСЛИ(8Применим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весов*Вес1.8/MIN(Вес1.1;Вес1.3;Вес1.4;Вес1.5;Вес1.6;Вес1.7;Вес1.8;Вес1.9;Вес1.11;Вес1.12;Вес1.13;Вес1.14;Вес1.15;Вес1.16;Вес1.17;Вес1.18));"")</t>
        </r>
      </text>
    </comment>
    <comment ref="AS27" authorId="0" shapeId="0">
      <text>
        <r>
          <rPr>
            <b/>
            <sz val="9"/>
            <color indexed="81"/>
            <rFont val="Tahoma"/>
            <charset val="1"/>
          </rPr>
          <t>Свободный "8Оценка с уч веса"
Итоги подводятся только по видимым элементам (сумма).
Включена типовая формула:
=ЕСЛИ(8Вес расчетный="";"не применяется";ЕСЛИ(8Применим ли в оценке=0;"не применяется";8Вес расчетный*8Оценка показателя/100))</t>
        </r>
      </text>
    </comment>
    <comment ref="AT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=ЕСЛИ(ЕЧИСЛО(8Оценка с уч веса);8Оценка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составления прогнозных показателей исполнения бюджетных обязательств]</t>
        </r>
      </text>
    </comment>
    <comment ref="AU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осуществления равномерности расходов]</t>
        </r>
      </text>
    </comment>
    <comment ref="AV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осуществления равномерности расходов]</t>
        </r>
      </text>
    </comment>
    <comment ref="AW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осуществления равномерности расходов]</t>
        </r>
      </text>
    </comment>
    <comment ref="AX27" authorId="0" shapeId="0">
      <text>
        <r>
          <rPr>
            <b/>
            <sz val="9"/>
            <color indexed="81"/>
            <rFont val="Tahoma"/>
            <charset val="1"/>
          </rPr>
          <t>Свободный "9Вес расчетный"
Итоги подводятся только по видимым элементам (сумма).
Включена типовая формула:
=ЕСЛИ(9Применим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весов*Вес1.9/MIN(Вес1.1;Вес1.3;Вес1.4;Вес1.5;Вес1.6;Вес1.7;Вес1.8;Вес1.9;Вес1.11;Вес1.12;Вес1.13;Вес1.14;Вес1.15;Вес1.16;Вес1.17;Вес1.18));"")</t>
        </r>
      </text>
    </comment>
    <comment ref="AY27" authorId="0" shapeId="0">
      <text>
        <r>
          <rPr>
            <b/>
            <sz val="9"/>
            <color indexed="81"/>
            <rFont val="Tahoma"/>
            <charset val="1"/>
          </rPr>
          <t>Свободный "9Оценка с уч веса"
Итоги подводятся только по видимым элементам (сумма).
Включена типовая формула:
=ЕСЛИ(9Вес расчетный="";"не применяется";ЕСЛИ(9Применим ли в оценке=0;"не применяется";9Вес расчетный*9Оценка показателя/100))</t>
        </r>
      </text>
    </comment>
    <comment ref="AZ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=ЕСЛИ(ЕЧИСЛО(9Оценка с уч веса);9Оценка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осуществления равномерности расходов]</t>
        </r>
      </text>
    </comment>
    <comment ref="BA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помесячного исполнения кассового плана ГАБС в части кассовых выплат по расходам местного бюджета с учётом прогнозных значений* (показатель применим с 2021г)]</t>
        </r>
      </text>
    </comment>
    <comment ref="BB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помесячного исполнения кассового плана ГАБС в части кассовых выплат по расходам местного бюджета с учётом прогнозных значений* (показатель применим с 2021г)]</t>
        </r>
      </text>
    </comment>
    <comment ref="BC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помесячного исполнения кассового плана ГАБС в части кассовых выплат по расходам местного бюджета с учётом прогнозных значений* (показатель применим с 2021г)]</t>
        </r>
      </text>
    </comment>
    <comment ref="BD27" authorId="0" shapeId="0">
      <text>
        <r>
          <rPr>
            <b/>
            <sz val="9"/>
            <color indexed="81"/>
            <rFont val="Tahoma"/>
            <charset val="1"/>
          </rPr>
          <t>Свободный "11 Вес расчетный"
Итоги подводятся только по видимым элементам (сумма).
Включена типовая формула:
=ЕСЛИ(11 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весов*Вес1.11/MIN(Вес1.1;Вес1.3;Вес1.4;Вес1.5;Вес1.6;Вес1.7;Вес1.8;Вес1.9;Вес1.11;Вес1.12;Вес1.13;Вес1.14;Вес1.15;Вес1.16;Вес1.17;Вес1.18));"")</t>
        </r>
      </text>
    </comment>
    <comment ref="BE27" authorId="0" shapeId="0">
      <text>
        <r>
          <rPr>
            <b/>
            <sz val="9"/>
            <color indexed="81"/>
            <rFont val="Tahoma"/>
            <charset val="1"/>
          </rPr>
          <t>Свободный "11 Оценка с уч веса"
Итоги подводятся только по видимым элементам (сумма).
Включена типовая формула:
=ЕСЛИ(11 Вес расчетный="";"не применяется";ЕСЛИ(11 Применим ли в оценке=0;"не применяется";11 Вес расчетный*11 Оценка показателя/100))</t>
        </r>
      </text>
    </comment>
    <comment ref="BF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=ЕСЛИ(ЕЧИСЛО(11 Оценка с уч веса);11 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бюджета].[Качество помесячного исполнения кассового плана ГАБС в части кассовых выплат по расходам местного бюджета с учётом прогнозных значений* (показатель применим с 2021г)]</t>
        </r>
      </text>
    </comment>
    <comment ref="BG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ассигнований]</t>
        </r>
      </text>
    </comment>
    <comment ref="BH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ассигнований]</t>
        </r>
      </text>
    </comment>
    <comment ref="BI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ассигнований]</t>
        </r>
      </text>
    </comment>
    <comment ref="BJ27" authorId="0" shapeId="0">
      <text>
        <r>
          <rPr>
            <b/>
            <sz val="9"/>
            <color indexed="81"/>
            <rFont val="Tahoma"/>
            <charset val="1"/>
          </rPr>
          <t>Свободный "12Вес расчетный"
Итоги подводятся только по видимым элементам (сумма).
Включена типовая формула:
=ЕСЛИ(12Применим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весов*Вес1.12/MIN(Вес1.1;Вес1.3;Вес1.4;Вес1.5;Вес1.6;Вес1.7;Вес1.8;Вес1.9;Вес1.11;Вес1.12;Вес1.13;Вес1.14;Вес1.15;Вес1.16;Вес1.17;Вес1.18));"")</t>
        </r>
      </text>
    </comment>
    <comment ref="BK27" authorId="0" shapeId="0">
      <text>
        <r>
          <rPr>
            <b/>
            <sz val="9"/>
            <color indexed="81"/>
            <rFont val="Tahoma"/>
            <charset val="1"/>
          </rPr>
          <t>Свободный "12Оценка с уч веса"
Итоги подводятся только по видимым элементам (сумма).
Включена типовая формула:
=ЕСЛИ(12Вес расчетный="";"не применяется";ЕСЛИ(12Применим ли в оценке=0;"не применяется";12Вес расчетный*12Оценка показателя/100))</t>
        </r>
      </text>
    </comment>
    <comment ref="BL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=ЕСЛИ(ЕЧИСЛО(12Оценка с уч веса);12Оценка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ассигнований]</t>
        </r>
      </text>
    </comment>
    <comment ref="BM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использования межбюджетных трансфертов, имеющих целевое назначение, источником финансового обеспечения которых являются средства федерального бюджета, краевого бюджета]</t>
        </r>
      </text>
    </comment>
    <comment ref="BN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использования межбюджетных трансфертов, имеющих целевое назначение, источником финансового обеспечения которых являются средства федерального бюджета, краевого бюджета]</t>
        </r>
      </text>
    </comment>
    <comment ref="BO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использования межбюджетных трансфертов, имеющих целевое назначение, источником финансового обеспечения которых являются средства федерального бюджета, краевого бюджета]</t>
        </r>
      </text>
    </comment>
    <comment ref="BP27" authorId="0" shapeId="0">
      <text>
        <r>
          <rPr>
            <b/>
            <sz val="9"/>
            <color indexed="81"/>
            <rFont val="Tahoma"/>
            <charset val="1"/>
          </rPr>
          <t>Свободный "13Вес расчетный"
Итоги подводятся только по видимым элементам (сумма).
Включена типовая формула:
=ЕСЛИ(13Применим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весов*Вес1.13/MIN(Вес1.1;Вес1.3;Вес1.4;Вес1.5;Вес1.6;Вес1.7;Вес1.8;Вес1.9;Вес1.11;Вес1.12;Вес1.13;Вес1.14;Вес1.15;Вес1.16;Вес1.17;Вес1.18));"")</t>
        </r>
      </text>
    </comment>
    <comment ref="BQ27" authorId="0" shapeId="0">
      <text>
        <r>
          <rPr>
            <b/>
            <sz val="9"/>
            <color indexed="81"/>
            <rFont val="Tahoma"/>
            <charset val="1"/>
          </rPr>
          <t>Свободный "13Оценка с уч веса"
Итоги подводятся только по видимым элементам (сумма).
Включена типовая формула:
=ЕСЛИ(13Вес расчетный="";"не применяется";ЕСЛИ(13Применим ли в оценке=0;"не применяется";13Вес расчетный*13Оценка показателя/100))</t>
        </r>
      </text>
    </comment>
    <comment ref="BR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=ЕСЛИ(ЕЧИСЛО(13Оценка с уч веса);13Оценка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использования межбюджетных трансфертов, имеющих целевое назначение, источником финансового обеспечения которых являются средства федерального бюджета, краевого бюджета]</t>
        </r>
      </text>
    </comment>
    <comment ref="BS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 на предоставление межбюджетных трансфертов]</t>
        </r>
      </text>
    </comment>
    <comment ref="BT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 на предоставление межбюджетных трансфертов]</t>
        </r>
      </text>
    </comment>
    <comment ref="BU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 на предоставление межбюджетных трансфертов]</t>
        </r>
      </text>
    </comment>
    <comment ref="BV27" authorId="0" shapeId="0">
      <text>
        <r>
          <rPr>
            <b/>
            <sz val="9"/>
            <color indexed="81"/>
            <rFont val="Tahoma"/>
            <charset val="1"/>
          </rPr>
          <t>Свободный "14Вес расчетный"
Итоги подводятся только по видимым элементам (сумма).
Включена типовая формула:
=ЕСЛИ(14Применим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весов*Вес1.14/MIN(Вес1.1;Вес1.3;Вес1.4;Вес1.5;Вес1.6;Вес1.7;Вес1.8;Вес1.9;Вес1.11;Вес1.12;Вес1.13;Вес1.14;Вес1.15;Вес1.16;Вес1.17;Вес1.18));"")</t>
        </r>
      </text>
    </comment>
    <comment ref="BW27" authorId="0" shapeId="0">
      <text>
        <r>
          <rPr>
            <b/>
            <sz val="9"/>
            <color indexed="81"/>
            <rFont val="Tahoma"/>
            <charset val="1"/>
          </rPr>
          <t>Свободный "14Оценка с уч веса"
Итоги подводятся только по видимым элементам (сумма).
Включена типовая формула:
=ЕСЛИ(14Вес расчетный="";"не применяется";ЕСЛИ(14Применим ли в оценке=0;"не применяется";14Вес расчетный*14Оценка показателя/100))</t>
        </r>
      </text>
    </comment>
    <comment ref="BX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=ЕСЛИ(ЕЧИСЛО(14Оценка с уч веса);14Оценка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бюджета].[Доля не использованных на конец года бюджетных ассигнований на предоставление межбюджетных трансфертов]</t>
        </r>
      </text>
    </comment>
    <comment ref="BY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управления кредиторской задолженностью по расчётам с поставщиками и подрядчиками]</t>
        </r>
      </text>
    </comment>
    <comment ref="BZ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управления кредиторской задолженностью по расчётам с поставщиками и подрядчиками]</t>
        </r>
      </text>
    </comment>
    <comment ref="CA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управления кредиторской задолженностью по расчётам с поставщиками и подрядчиками]</t>
        </r>
      </text>
    </comment>
    <comment ref="CB27" authorId="0" shapeId="0">
      <text>
        <r>
          <rPr>
            <b/>
            <sz val="9"/>
            <color indexed="81"/>
            <rFont val="Tahoma"/>
            <charset val="1"/>
          </rPr>
          <t>Свободный "15Вес расчетный"
Итоги подводятся только по видимым элементам (сумма).
Включена типовая формула:
=ЕСЛИ(15Применим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весов*Вес1.15/MIN(Вес1.1;Вес1.3;Вес1.4;Вес1.5;Вес1.6;Вес1.7;Вес1.8;Вес1.9;Вес1.11;Вес1.12;Вес1.13;Вес1.14;Вес1.15;Вес1.16;Вес1.17;Вес1.18));"")</t>
        </r>
      </text>
    </comment>
    <comment ref="CC27" authorId="0" shapeId="0">
      <text>
        <r>
          <rPr>
            <b/>
            <sz val="9"/>
            <color indexed="81"/>
            <rFont val="Tahoma"/>
            <charset val="1"/>
          </rPr>
          <t>Свободный "15Оценка с уч веса"
Итоги подводятся только по видимым элементам (сумма).
Включена типовая формула:
=ЕСЛИ(15Вес расчетный="";"не применяется";ЕСЛИ(15Применим ли в оценке=0;"не применяется";15Вес расчетный*15Оценка показателя/100))</t>
        </r>
      </text>
    </comment>
    <comment ref="CD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=ЕСЛИ(ЕЧИСЛО(15Оценка с уч веса);15Оценка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бюджета].[Эффективность управления кредиторской задолженностью по расчётам с поставщиками и подрядчиками]</t>
        </r>
      </text>
    </comment>
    <comment ref="CE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бюджета].[Наличие просроченной кредиторской задолженности по расходам]</t>
        </r>
      </text>
    </comment>
    <comment ref="CF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бюджета].[Наличие просроченной кредиторской задолженности по расходам]</t>
        </r>
      </text>
    </comment>
    <comment ref="CG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бюджета].[Наличие просроченной кредиторской задолженности по расходам]</t>
        </r>
      </text>
    </comment>
    <comment ref="CH27" authorId="0" shapeId="0">
      <text>
        <r>
          <rPr>
            <b/>
            <sz val="9"/>
            <color indexed="81"/>
            <rFont val="Tahoma"/>
            <charset val="1"/>
          </rPr>
          <t>Свободный "16Вес расчетный"
Итоги подводятся только по видимым элементам (сумма).
Включена типовая формула:
=ЕСЛИ(16Применим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весов*Вес1.16/MIN(Вес1.1;Вес1.3;Вес1.4;Вес1.5;Вес1.6;Вес1.7;Вес1.8;Вес1.9;Вес1.11;Вес1.12;Вес1.13;Вес1.14;Вес1.15;Вес1.16;Вес1.17;Вес1.18));"")</t>
        </r>
      </text>
    </comment>
    <comment ref="CI27" authorId="0" shapeId="0">
      <text>
        <r>
          <rPr>
            <b/>
            <sz val="9"/>
            <color indexed="81"/>
            <rFont val="Tahoma"/>
            <charset val="1"/>
          </rPr>
          <t>Свободный "16Оценка с уч веса"
Итоги подводятся только по видимым элементам (сумма).
Включена типовая формула:
=ЕСЛИ(16Вес расчетный="";"не применяется";ЕСЛИ(16Применим ли в оценке=0;"не применяется";16Вес расчетный*16Оценка показателя/100))</t>
        </r>
      </text>
    </comment>
    <comment ref="CJ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=ЕСЛИ(ЕЧИСЛО(16Оценка с уч веса);16Оценка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бюджета].[Наличие просроченной кредиторской задолженности по расходам]</t>
        </r>
      </text>
    </comment>
    <comment ref="CK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актов, предусматривающих обращение взыскания на средства местного бюджета по обязательствам муниципальных казенных учреждений]</t>
        </r>
      </text>
    </comment>
    <comment ref="CL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актов, предусматривающих обращение взыскания на средства местного бюджета по обязательствам муниципальных казенных учреждений]</t>
        </r>
      </text>
    </comment>
    <comment ref="CM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актов, предусматривающих обращение взыскания на средства местного бюджета по обязательствам муниципальных казенных учреждений]</t>
        </r>
      </text>
    </comment>
    <comment ref="CN27" authorId="0" shapeId="0">
      <text>
        <r>
          <rPr>
            <b/>
            <sz val="9"/>
            <color indexed="81"/>
            <rFont val="Tahoma"/>
            <charset val="1"/>
          </rPr>
          <t>Свободный "17Вес расчетный"
Итоги подводятся только по видимым элементам (сумма).
Включена типовая формула:
=ЕСЛИ(17Применим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весов*Вес1.17/MIN(Вес1.1;Вес1.3;Вес1.4;Вес1.5;Вес1.6;Вес1.7;Вес1.8;Вес1.9;Вес1.11;Вес1.12;Вес1.13;Вес1.14;Вес1.15;Вес1.16;Вес1.17;Вес1.18));"")</t>
        </r>
      </text>
    </comment>
    <comment ref="CO27" authorId="0" shapeId="0">
      <text>
        <r>
          <rPr>
            <b/>
            <sz val="9"/>
            <color indexed="81"/>
            <rFont val="Tahoma"/>
            <charset val="1"/>
          </rPr>
          <t>Свободный "17Оценка с уч веса"
Итоги подводятся только по видимым элементам (сумма).
Включена типовая формула:
=ЕСЛИ(17Вес расчетный="";"не применяется";ЕСЛИ(17Применим ли в оценке=0;"не применяется";17Вес расчетный*17Оценка показателя/100))</t>
        </r>
      </text>
    </comment>
    <comment ref="CP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=ЕСЛИ(ЕЧИСЛО(17Оценка с уч веса);17Оценка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актов, предусматривающих обращение взыскания на средства местного бюджета по обязательствам муниципальных казенных учреждений]</t>
        </r>
      </text>
    </comment>
    <comment ref="CQ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бюджета].[Динамика количества поступивших в департамент финансов исполнительных документов, подлежащих взысканию (в количественном выражении)]</t>
        </r>
      </text>
    </comment>
    <comment ref="CR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бюджета].[Динамика количества поступивших в департамент финансов исполнительных документов, подлежащих взысканию (в количественном выражении)]</t>
        </r>
      </text>
    </comment>
    <comment ref="CS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бюджета].[Динамика количества поступивших в департамент финансов исполнительных документов, подлежащих взысканию (в количественном выражении)]</t>
        </r>
      </text>
    </comment>
    <comment ref="CT27" authorId="0" shapeId="0">
      <text>
        <r>
          <rPr>
            <b/>
            <sz val="9"/>
            <color indexed="81"/>
            <rFont val="Tahoma"/>
            <charset val="1"/>
          </rPr>
          <t>Свободный "18Вес расчетный"
Итоги подводятся только по видимым элементам (сумма).
Включена типовая формула:
=ЕСЛИ(18Применим ли в оценке=1;(MIN(Вес1.1;Вес1.3;Вес1.4;Вес1.5;Вес1.6;Вес1.7;Вес1.8;Вес1.9;Вес1.11;Вес1.12;Вес1.13;Вес1.14;Вес1.15;Вес1.16;Вес1.17;Вес1.18))*((100/MIN(Вес1.1;Вес1.3;Вес1.4;Вес1.5;Вес1.6;Вес1.7;Вес1.8;Вес1.9;Вес1.11;Вес1.12;Вес1.13;Вес1.14;Вес1.15;Вес1.16;Вес1.17;Вес1.18))/Сумма весов*Вес1.18/MIN(Вес1.1;Вес1.3;Вес1.4;Вес1.5;Вес1.6;Вес1.7;Вес1.8;Вес1.9;Вес1.11;Вес1.12;Вес1.13;Вес1.14;Вес1.15;Вес1.16;Вес1.17;Вес1.18));"")</t>
        </r>
      </text>
    </comment>
    <comment ref="CU27" authorId="0" shapeId="0">
      <text>
        <r>
          <rPr>
            <b/>
            <sz val="9"/>
            <color indexed="81"/>
            <rFont val="Tahoma"/>
            <charset val="1"/>
          </rPr>
          <t>Свободный "18Оценка с уч веса"
Итоги подводятся только по видимым элементам (сумма).
Включена типовая формула:
=ЕСЛИ(18Вес расчетный="";"не применяется";ЕСЛИ(18Применим ли в оценке=0;"не применяется";18Вес расчетный*18Оценка показателя/100))</t>
        </r>
      </text>
    </comment>
    <comment ref="CV2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=ЕСЛИ(ЕЧИСЛО(18Оценка с уч веса);18Оценка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бюджета].[Динамика количества поступивших в департамент финансов исполнительных документов, подлежащих взысканию (в количественном выражении)]</t>
        </r>
      </text>
    </comment>
    <comment ref="CW27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оценке=1;Вес1.1/MIN(Вес1.1;Вес1.3;Вес1.4;Вес1.5;Вес1.6;Вес1.7;Вес1.8;Вес1.9;Вес1.11;Вес1.12;Вес1.13;Вес1.14;Вес1.15;Вес1.16;Вес1.17;Вес1.18);"")</t>
        </r>
      </text>
    </comment>
    <comment ref="CX27" authorId="0" shapeId="0">
      <text>
        <r>
          <rPr>
            <b/>
            <sz val="9"/>
            <color indexed="81"/>
            <rFont val="Tahoma"/>
            <charset val="1"/>
          </rPr>
          <t>Свободный "3"
Итоги подводятся только по видимым элементам (сумма).
Включена типовая формула:
=ЕСЛИ(3Применим ли в оценке=1;Вес1.3/MIN(Вес1.1;Вес1.3;Вес1.4;Вес1.5;Вес1.6;Вес1.7;Вес1.8;Вес1.9;Вес1.11;Вес1.12;Вес1.13;Вес1.14;Вес1.15;Вес1.16;Вес1.17;Вес1.18);"")</t>
        </r>
      </text>
    </comment>
    <comment ref="CY27" authorId="0" shapeId="0">
      <text>
        <r>
          <rPr>
            <b/>
            <sz val="9"/>
            <color indexed="81"/>
            <rFont val="Tahoma"/>
            <charset val="1"/>
          </rPr>
          <t>Свободный "4"
Итоги подводятся только по видимым элементам (сумма).
Включена типовая формула:
=ЕСЛИ(4Применим ли в оценке=1;Вес1.4/MIN(Вес1.1;Вес1.3;Вес1.4;Вес1.5;Вес1.6;Вес1.7;Вес1.8;Вес1.9;Вес1.11;Вес1.12;Вес1.13;Вес1.14;Вес1.15;Вес1.16;Вес1.17;Вес1.18);"")</t>
        </r>
      </text>
    </comment>
    <comment ref="CZ27" authorId="0" shapeId="0">
      <text>
        <r>
          <rPr>
            <b/>
            <sz val="9"/>
            <color indexed="81"/>
            <rFont val="Tahoma"/>
            <charset val="1"/>
          </rPr>
          <t>Свободный "5"
Итоги подводятся только по видимым элементам (сумма).
Включена типовая формула:
=ЕСЛИ(5Применим ли в оценке=1;Вес1.5/MIN(Вес1.1;Вес1.3;Вес1.4;Вес1.5;Вес1.6;Вес1.7;Вес1.8;Вес1.9;Вес1.11;Вес1.12;Вес1.13;Вес1.14;Вес1.15;Вес1.16;Вес1.17;Вес1.18);"")</t>
        </r>
      </text>
    </comment>
    <comment ref="DA27" authorId="0" shapeId="0">
      <text>
        <r>
          <rPr>
            <b/>
            <sz val="9"/>
            <color indexed="81"/>
            <rFont val="Tahoma"/>
            <charset val="1"/>
          </rPr>
          <t>Свободный "6"
Итоги подводятся только по видимым элементам (сумма).
Включена типовая формула:
=ЕСЛИ(6Применим ли в оценке=1;Вес1.6/MIN(Вес1.6;Вес1.3;Вес1.4;Вес1.5;Вес1.6;Вес1.7;Вес1.8;Вес1.9;Вес1.11;Вес1.12;Вес1.13;Вес1.14;Вес1.15;Вес1.16;Вес1.17;Вес1.18);"")</t>
        </r>
      </text>
    </comment>
    <comment ref="DB27" authorId="0" shapeId="0">
      <text>
        <r>
          <rPr>
            <b/>
            <sz val="9"/>
            <color indexed="81"/>
            <rFont val="Tahoma"/>
            <charset val="1"/>
          </rPr>
          <t>Свободный "7"
Итоги подводятся только по видимым элементам (сумма).
Включена типовая формула:
=ЕСЛИ(7Применим ли в оценке=1;Вес1.7/MIN(Вес1.1;Вес1.3;Вес1.4;Вес1.5;Вес1.6;Вес1.7;Вес1.8;Вес1.9;Вес1.11;Вес1.12;Вес1.13;Вес1.14;Вес1.15;Вес1.16;Вес1.17;Вес1.18);"")</t>
        </r>
      </text>
    </comment>
    <comment ref="DC27" authorId="0" shapeId="0">
      <text>
        <r>
          <rPr>
            <b/>
            <sz val="9"/>
            <color indexed="81"/>
            <rFont val="Tahoma"/>
            <charset val="1"/>
          </rPr>
          <t>Свободный "8"
Итоги подводятся только по видимым элементам (сумма).
Включена типовая формула:
=ЕСЛИ(8Применим ли в оценке=1;Вес1.8/MIN(Вес1.1;Вес1.3;Вес1.4;Вес1.5;Вес1.6;Вес1.7;Вес1.8;Вес1.9;Вес1.11;Вес1.12;Вес1.13;Вес1.14;Вес1.15;Вес1.16;Вес1.17;Вес1.18);"")</t>
        </r>
      </text>
    </comment>
    <comment ref="DD27" authorId="0" shapeId="0">
      <text>
        <r>
          <rPr>
            <b/>
            <sz val="9"/>
            <color indexed="81"/>
            <rFont val="Tahoma"/>
            <charset val="1"/>
          </rPr>
          <t>Свободный "9"
Итоги подводятся только по видимым элементам (сумма).
Включена типовая формула:
=ЕСЛИ(9Применим ли в оценке=1;Вес1.9/MIN(Вес1.1;Вес1.3;Вес1.4;Вес1.5;Вес1.6;Вес1.7;Вес1.8;Вес1.9;Вес1.11;Вес1.12;Вес1.13;Вес1.14;Вес1.15;Вес1.16;Вес1.17;Вес1.18);"")</t>
        </r>
      </text>
    </comment>
    <comment ref="DE27" authorId="0" shapeId="0">
      <text>
        <r>
          <rPr>
            <b/>
            <sz val="9"/>
            <color indexed="81"/>
            <rFont val="Tahoma"/>
            <charset val="1"/>
          </rPr>
          <t>Свободный "11"
Итоги подводятся только по видимым элементам (сумма).
Включена типовая формула:
=ЕСЛИ(11 Применим ли в оценке=1;Вес1.11/MIN(Вес1.1;Вес1.3;Вес1.4;Вес1.5;Вес1.6;Вес1.7;Вес1.8;Вес1.9;Вес1.11;Вес1.12;Вес1.13;Вес1.14;Вес1.15;Вес1.16;Вес1.17;Вес1.18);"")</t>
        </r>
      </text>
    </comment>
    <comment ref="DF27" authorId="0" shapeId="0">
      <text>
        <r>
          <rPr>
            <b/>
            <sz val="9"/>
            <color indexed="81"/>
            <rFont val="Tahoma"/>
            <charset val="1"/>
          </rPr>
          <t>Свободный "12"
Итоги подводятся только по видимым элементам (сумма).
Включена типовая формула:
=ЕСЛИ(12Применим ли в оценке=1;Вес1.12/MIN(Вес1.1;Вес1.3;Вес1.4;Вес1.5;Вес1.6;Вес1.7;Вес1.8;Вес1.9;Вес1.11;Вес1.12;Вес1.13;Вес1.14;Вес1.15;Вес1.16;Вес1.17;Вес1.18);"")</t>
        </r>
      </text>
    </comment>
    <comment ref="DG27" authorId="0" shapeId="0">
      <text>
        <r>
          <rPr>
            <b/>
            <sz val="9"/>
            <color indexed="81"/>
            <rFont val="Tahoma"/>
            <charset val="1"/>
          </rPr>
          <t>Свободный "13"
Итоги подводятся только по видимым элементам (сумма).
Включена типовая формула:
=ЕСЛИ(13Применим ли в оценке=1;Вес1.13/MIN(Вес1.1;Вес1.3;Вес1.4;Вес1.5;Вес1.6;Вес1.7;Вес1.8;Вес1.9;Вес1.11;Вес1.12;Вес1.13;Вес1.14;Вес1.15;Вес1.16;Вес1.17;Вес1.18);"")</t>
        </r>
      </text>
    </comment>
    <comment ref="DH27" authorId="0" shapeId="0">
      <text>
        <r>
          <rPr>
            <b/>
            <sz val="9"/>
            <color indexed="81"/>
            <rFont val="Tahoma"/>
            <charset val="1"/>
          </rPr>
          <t>Свободный "14"
Итоги подводятся только по видимым элементам (сумма).
Включена типовая формула:
=ЕСЛИ(14Применим ли в оценке=1;Вес1.14/MIN(Вес1.1;Вес1.3;Вес1.4;Вес1.5;Вес1.6;Вес1.7;Вес1.8;Вес1.9;Вес1.11;Вес1.12;Вес1.13;Вес1.14;Вес1.15;Вес1.16;Вес1.17;Вес1.18);"")</t>
        </r>
      </text>
    </comment>
    <comment ref="DI27" authorId="0" shapeId="0">
      <text>
        <r>
          <rPr>
            <b/>
            <sz val="9"/>
            <color indexed="81"/>
            <rFont val="Tahoma"/>
            <charset val="1"/>
          </rPr>
          <t>Свободный "15"
Итоги подводятся только по видимым элементам (сумма).
Включена типовая формула:
=ЕСЛИ(15Применим ли в оценке=1;Вес1.15/MIN(Вес1.1;Вес1.3;Вес1.4;Вес1.5;Вес1.6;Вес1.7;Вес1.8;Вес1.9;Вес1.11;Вес1.12;Вес1.13;Вес1.14;Вес1.15;Вес1.16;Вес1.17;Вес1.18);"")</t>
        </r>
      </text>
    </comment>
    <comment ref="DJ27" authorId="0" shapeId="0">
      <text>
        <r>
          <rPr>
            <b/>
            <sz val="9"/>
            <color indexed="81"/>
            <rFont val="Tahoma"/>
            <charset val="1"/>
          </rPr>
          <t>Свободный "16"
Итоги подводятся только по видимым элементам (сумма).
Включена типовая формула:
=ЕСЛИ(16Применим ли в оценке=1;Вес1.16/MIN(Вес1.1;Вес1.3;Вес1.4;Вес1.5;Вес1.6;Вес1.7;Вес1.8;Вес1.9;Вес1.11;Вес1.12;Вес1.13;Вес1.14;Вес1.15;Вес1.16;Вес1.17;Вес1.18);"")</t>
        </r>
      </text>
    </comment>
    <comment ref="DK27" authorId="0" shapeId="0">
      <text>
        <r>
          <rPr>
            <b/>
            <sz val="9"/>
            <color indexed="81"/>
            <rFont val="Tahoma"/>
            <charset val="1"/>
          </rPr>
          <t>Свободный "17"
Итоги подводятся только по видимым элементам (сумма).
Включена типовая формула:
=ЕСЛИ(17Применим ли в оценке=1;Вес1.17/MIN(Вес1.1;Вес1.3;Вес1.4;Вес1.5;Вес1.6;Вес1.7;Вес1.8;Вес1.9;Вес1.11;Вес1.12;Вес1.13;Вес1.14;Вес1.15;Вес1.16;Вес1.17;Вес1.18);"")</t>
        </r>
      </text>
    </comment>
    <comment ref="DL27" authorId="0" shapeId="0">
      <text>
        <r>
          <rPr>
            <b/>
            <sz val="9"/>
            <color indexed="81"/>
            <rFont val="Tahoma"/>
            <charset val="1"/>
          </rPr>
          <t>Свободный "18"
Итоги подводятся только по видимым элементам (сумма).
Включена типовая формула:
=ЕСЛИ(18Применим ли в оценке=1;Вес1.18/MIN(Вес1.1;Вес1.3;Вес1.4;Вес1.5;Вес1.6;Вес1.7;Вес1.8;Вес1.9;Вес1.11;Вес1.12;Вес1.13;Вес1.14;Вес1.15;Вес1.16;Вес1.17;Вес1.18);"")</t>
        </r>
      </text>
    </comment>
    <comment ref="DM27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=SUM(1:18)</t>
        </r>
      </text>
    </comment>
  </commentList>
</comments>
</file>

<file path=xl/comments2.xml><?xml version="1.0" encoding="utf-8"?>
<comments xmlns="http://schemas.openxmlformats.org/spreadsheetml/2006/main">
  <authors>
    <author>Соболевская Наталья Викторовна</author>
  </authors>
  <commentList>
    <comment ref="B16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значение;3Взвешенное значение;4Взвешенное значение;5Взвешенное значение))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бюджета].[Управление доходами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оценке;2Применим ли в оценке;3Применим ли в оценке;4Применим ли в оценке;5Применим ли в оценке)=0;0;1)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бюджета].[Управление доходами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E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планирования поступления налоговых и неналоговых доходов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F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планирования поступления налоговых и неналоговых доходов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G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планирования поступления налоговых и неналоговых доходов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оценке=1;(MIN(Вес2.1;Вес2.2;Вес2.3;Вес2.4;Вес2.5))*((100/MIN(Вес2.1;Вес2.2;Вес2.3;Вес2.4;Вес2.5))/Сумма весов*Вес2.1/MIN(Вес2.1;Вес2.2;Вес2.3;Вес2.4;Вес2.5));"")</t>
        </r>
      </text>
    </comment>
    <comment ref="I16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планирования поступления налоговых и неналоговых доходов местного бюджета]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K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– целевых остатков прошлых лет), в краевой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L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– целевых остатков прошлых лет), в краевой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M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– целевых остатков прошлых лет), в краевой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N16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(сумма).
Включена типовая формула:
=ЕСЛИ(2Применим ли в оценке=1;(MIN(Вес2.1;Вес2.2;Вес2.3;Вес2.4;Вес2.5))*((100/MIN(Вес2.1;Вес2.2;Вес2.3;Вес2.4;Вес2.5))/Сумма весов*Вес2.2/MIN(Вес2.1;Вес2.2;Вес2.3;Вес2.4;Вес2.5));"")</t>
        </r>
      </text>
    </comment>
    <comment ref="O16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показателя/100))</t>
        </r>
      </text>
    </comment>
    <comment ref="P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администрирования доходов по возврату из местного бюджета неиспользованных остатков межбюджетных трансфертов, имеющих целевое назначение (далее – целевых остатков прошлых лет), в краевой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Q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утверждённой методики прогнозирования поступлений доходов в местный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R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утверждённой методики прогнозирования поступлений доходов в местный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S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утверждённой методики прогнозирования поступлений доходов в местный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T16" authorId="0" shapeId="0">
      <text>
        <r>
          <rPr>
            <b/>
            <sz val="9"/>
            <color indexed="81"/>
            <rFont val="Tahoma"/>
            <charset val="1"/>
          </rPr>
          <t>Свободный "3Вес расчетный"
Итоги подводятся только по видимым элементам (сумма).
Включена типовая формула:
=ЕСЛИ(3Применим ли в оценке=1;(MIN(Вес2.1;Вес2.2;Вес2.3;Вес2.4;Вес2.5))*((100/MIN(Вес2.1;Вес2.2;Вес2.3;Вес2.4;Вес2.5))/Сумма весов*Вес2.3/MIN(Вес2.1;Вес2.2;Вес2.3;Вес2.4;Вес2.5));"")</t>
        </r>
      </text>
    </comment>
    <comment ref="U16" authorId="0" shapeId="0">
      <text>
        <r>
          <rPr>
            <b/>
            <sz val="9"/>
            <color indexed="81"/>
            <rFont val="Tahoma"/>
            <charset val="1"/>
          </rPr>
          <t>Свободный "3Оценка с уч веса"
Итоги подводятся только по видимым элементам (сумма).
Включена типовая формула:
=ЕСЛИ(3Вес расчетный="";"не применяется";ЕСЛИ(3Применим ли в оценке=0;"не применяется";3Вес расчетный*3Оценка показателя/100))</t>
        </r>
      </text>
    </comment>
    <comment ref="V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=ЕСЛИ(ЕЧИСЛО(3Оценка с уч веса);3Оценка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утверждённой методики прогнозирования поступлений доходов в местный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W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просроченной дебиторской задолженности по доходам]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X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просроченной дебиторской задолженности по доходам]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Y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просроченной дебиторской задолженности по доходам]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Z16" authorId="0" shapeId="0">
      <text>
        <r>
          <rPr>
            <b/>
            <sz val="9"/>
            <color indexed="81"/>
            <rFont val="Tahoma"/>
            <charset val="1"/>
          </rPr>
          <t>Свободный "4Вес расчетный"
Итоги подводятся только по видимым элементам (сумма).
Включена типовая формула:
=ЕСЛИ(1Применим ли в оценке=1;(MIN(Вес2.1;Вес2.2;Вес2.3;Вес2.4;Вес2.5))*((100/MIN(Вес2.1;Вес2.2;Вес2.3;Вес2.4;Вес2.5))/Сумма весов*Вес2.4/MIN(Вес2.1;Вес2.2;Вес2.3;Вес2.4;Вес2.5));"")</t>
        </r>
      </text>
    </comment>
    <comment ref="AA16" authorId="0" shapeId="0">
      <text>
        <r>
          <rPr>
            <b/>
            <sz val="9"/>
            <color indexed="81"/>
            <rFont val="Tahoma"/>
            <charset val="1"/>
          </rPr>
          <t>Свободный "4Оценка с уч веса"
Итоги подводятся только по видимым элементам (сумма).
Включена типовая формула:
=ЕСЛИ(4Вес расчетный="";"не применяется";ЕСЛИ(4Применим ли в оценке=0;"не применяется";4Вес расчетный*4Оценка показателя/100))</t>
        </r>
      </text>
    </comment>
    <comment ref="AB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=ЕСЛИ(ЕЧИСЛО(4Оценка с уч веса);4Оценка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бюджета].[Наличие просроченной дебиторской задолженности по доходам]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C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управления просроченной дебиторской задолженностью по неналоговым платежам в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D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управления просроченной дебиторской задолженностью по неналоговым платежам в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E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управления просроченной дебиторской задолженностью по неналоговым платежам в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F16" authorId="0" shapeId="0">
      <text>
        <r>
          <rPr>
            <b/>
            <sz val="9"/>
            <color indexed="81"/>
            <rFont val="Tahoma"/>
            <charset val="1"/>
          </rPr>
          <t>Свободный "5Вес расчетный"
Итоги подводятся только по видимым элементам (сумма).
Включена типовая формула:
=ЕСЛИ(1Применим ли в оценке=1;(MIN(Вес2.1;Вес2.2;Вес2.3;Вес2.4;Вес2.5))*((100/MIN(Вес2.1;Вес2.2;Вес2.3;Вес2.4;Вес2.5))/Сумма весов*Вес2.5/MIN(Вес2.1;Вес2.2;Вес2.3;Вес2.4;Вес2.5));"")</t>
        </r>
      </text>
    </comment>
    <comment ref="AG16" authorId="0" shapeId="0">
      <text>
        <r>
          <rPr>
            <b/>
            <sz val="9"/>
            <color indexed="81"/>
            <rFont val="Tahoma"/>
            <charset val="1"/>
          </rPr>
          <t>Свободный "5Оценка с уч веса"
Итоги подводятся только по видимым элементам (сумма).
Включена типовая формула:
=ЕСЛИ(5Вес расчетный="";"не применяется";ЕСЛИ(5Применим ли в оценке=0;"не применяется";5Вес расчетный*5Оценка показателя/100))</t>
        </r>
      </text>
    </comment>
    <comment ref="AH16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=ЕСЛИ(ЕЧИСЛО(5Оценка с уч веса);5Оценка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доходами местного бюджета].[Качество управления просроченной дебиторской задолженностью по неналоговым платежам в бюджет]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I16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оценке=1;Вес2.1/MIN(Вес2.1;Вес2.2;Вес2.3;Вес2.4;Вес2.5);"")</t>
        </r>
      </text>
    </comment>
    <comment ref="AJ16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оценке=1;Вес2.2/MIN(Вес2.1;Вес2.2;Вес2.3;Вес2.4;Вес2.5);"")</t>
        </r>
      </text>
    </comment>
    <comment ref="AK16" authorId="0" shapeId="0">
      <text>
        <r>
          <rPr>
            <b/>
            <sz val="9"/>
            <color indexed="81"/>
            <rFont val="Tahoma"/>
            <charset val="1"/>
          </rPr>
          <t>Свободный "3"
Итоги подводятся только по видимым элементам (сумма).
Включена типовая формула:
=ЕСЛИ(3Применим ли в оценке=1;Вес2.3/MIN(Вес2.1;Вес2.2;Вес2.3;Вес2.4;Вес2.5);"")</t>
        </r>
      </text>
    </comment>
    <comment ref="AL16" authorId="0" shapeId="0">
      <text>
        <r>
          <rPr>
            <b/>
            <sz val="9"/>
            <color indexed="81"/>
            <rFont val="Tahoma"/>
            <charset val="1"/>
          </rPr>
          <t>Свободный "4"
Итоги подводятся только по видимым элементам (сумма).
Включена типовая формула:
=ЕСЛИ(4Применим ли в оценке=1;Вес2.4/MIN(Вес2.1;Вес2.2;Вес2.3;Вес2.4;Вес2.5);"")</t>
        </r>
      </text>
    </comment>
    <comment ref="AM16" authorId="0" shapeId="0">
      <text>
        <r>
          <rPr>
            <b/>
            <sz val="9"/>
            <color indexed="81"/>
            <rFont val="Tahoma"/>
            <charset val="1"/>
          </rPr>
          <t>Свободный "5"
Итоги подводятся только по видимым элементам (сумма).
Включена типовая формула:
=ЕСЛИ(5Применим ли в оценке=1;Вес2.5/MIN(Вес2.1;Вес2.2;Вес2.3;Вес2.4;Вес2.5);"")</t>
        </r>
      </text>
    </comment>
    <comment ref="AN16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=SUM(1:5)</t>
        </r>
      </text>
    </comment>
  </commentList>
</comments>
</file>

<file path=xl/comments3.xml><?xml version="1.0" encoding="utf-8"?>
<comments xmlns="http://schemas.openxmlformats.org/spreadsheetml/2006/main">
  <authors>
    <author>Соболевская Наталья Викторовна</author>
  </authors>
  <commentList>
    <comment ref="B14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значение;3Взвешенное значение))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отчётности].[Ведение учета и составление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D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оценке;2Применим ли в оценке;3Применим ли в оценке)=0;0;1)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отчётности].[Ведение учета и составление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E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отчётности].[Степень достоверности бюджетной отчётности (ст.264.4 БК РФ)]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отчётности].[Степень достоверности бюджетной отчётности (ст.264.4 БК РФ)]</t>
        </r>
      </text>
    </comment>
    <comment ref="G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отчётности].[Степень достоверности бюджетной отчётности (ст.264.4 БК РФ)]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оценке=1;(MIN(Вес3.1;Вес3.2;Вес3.3))*((100/MIN(Вес3.1;Вес3.2;Вес3.3))/Сумма весов*Вес3.1/MIN(Вес3.1;Вес3.2;Вес3.3));"")</t>
        </r>
      </text>
    </comment>
    <comment ref="I14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отчётности].[Степень достоверности бюджетной отчётности (ст.264.4 БК РФ)]</t>
        </r>
      </text>
    </comment>
    <comment ref="K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отчётности].[Нарушение требований к бюджетному учёту, в том числе к составлению, представлению бюджетной отчётности]</t>
        </r>
      </text>
    </comment>
    <comment ref="L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отчётности].[Нарушение требований к бюджетному учёту, в том числе к составлению, представлению бюджетной отчётности]</t>
        </r>
      </text>
    </comment>
    <comment ref="M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отчётности].[Нарушение требований к бюджетному учёту, в том числе к составлению, представлению бюджетной отчётности]</t>
        </r>
      </text>
    </comment>
    <comment ref="N14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(сумма).
Включена типовая формула:
=ЕСЛИ(2Применим ли в оценке=1;(MIN(Вес3.1;Вес3.2;Вес3.3))*((100/MIN(Вес3.1;Вес3.2;Вес3.3))/Сумма весов*Вес3.2/MIN(Вес3.1;Вес3.2;Вес3.3));"")</t>
        </r>
      </text>
    </comment>
    <comment ref="O14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показателя/100))</t>
        </r>
      </text>
    </comment>
    <comment ref="P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отчётности].[Нарушение требований к бюджетному учёту, в том числе к составлению, представлению бюджетной отчётности]</t>
        </r>
      </text>
    </comment>
    <comment ref="Q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отчётности].[Соблюдение сроков представления ГРБС годовой бюджетной (бухгалтерской) отчётности, устанавливаемых ежегодно приказом департамента финансов]</t>
        </r>
      </text>
    </comment>
    <comment ref="R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отчётности].[Соблюдение сроков представления ГРБС годовой бюджетной (бухгалтерской) отчётности, устанавливаемых ежегодно приказом департамента финансов]</t>
        </r>
      </text>
    </comment>
    <comment ref="S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отчётности].[Соблюдение сроков представления ГРБС годовой бюджетной (бухгалтерской) отчётности, устанавливаемых ежегодно приказом департамента финансов]</t>
        </r>
      </text>
    </comment>
    <comment ref="T14" authorId="0" shapeId="0">
      <text>
        <r>
          <rPr>
            <b/>
            <sz val="9"/>
            <color indexed="81"/>
            <rFont val="Tahoma"/>
            <charset val="1"/>
          </rPr>
          <t>Свободный "3Вес расчетный"
Итоги подводятся только по видимым элементам (сумма).
Включена типовая формула:
=ЕСЛИ(3Применим ли в оценке=1;(MIN(Вес3.1;Вес3.2;Вес3.3))*((100/MIN(Вес3.1;Вес3.2;Вес3.3))/Сумма весов*Вес3.3/MIN(Вес3.1;Вес3.2;Вес3.3));"")</t>
        </r>
      </text>
    </comment>
    <comment ref="U14" authorId="0" shapeId="0">
      <text>
        <r>
          <rPr>
            <b/>
            <sz val="9"/>
            <color indexed="81"/>
            <rFont val="Tahoma"/>
            <charset val="1"/>
          </rPr>
          <t>Свободный "3Оценка с уч веса"
Итоги подводятся только по видимым элементам (сумма).
Включена типовая формула:
=ЕСЛИ(3Вес расчетный="";"не применяется";ЕСЛИ(3Применим ли в оценке=0;"не применяется";3Вес расчетный*3Оценка показателя/100))</t>
        </r>
      </text>
    </comment>
    <comment ref="V14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=ЕСЛИ(ЕЧИСЛО(3Оценка с уч веса);3Оценка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отчётности].[Соблюдение сроков представления ГРБС годовой бюджетной (бухгалтерской) отчётности, устанавливаемых ежегодно приказом департамента финансов]</t>
        </r>
      </text>
    </comment>
    <comment ref="W14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оценке=1;Вес3.1/MIN(Вес3.1;Вес3.2;Вес3.3);"")</t>
        </r>
      </text>
    </comment>
    <comment ref="X14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оценке=1;Вес3.2/MIN(Вес3.1;Вес3.2;Вес3.3);"")</t>
        </r>
      </text>
    </comment>
    <comment ref="Y14" authorId="0" shapeId="0">
      <text>
        <r>
          <rPr>
            <b/>
            <sz val="9"/>
            <color indexed="81"/>
            <rFont val="Tahoma"/>
            <charset val="1"/>
          </rPr>
          <t>Свободный "3"
Итоги подводятся только по видимым элементам (сумма).
Включена типовая формула:
=ЕСЛИ(3Применим ли в оценке=1;Вес3.3/MIN(Вес3.1;Вес3.2;Вес3.3);"")</t>
        </r>
      </text>
    </comment>
    <comment ref="Z14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=SUM(1:3)</t>
        </r>
      </text>
    </comment>
  </commentList>
</comments>
</file>

<file path=xl/comments4.xml><?xml version="1.0" encoding="utf-8"?>
<comments xmlns="http://schemas.openxmlformats.org/spreadsheetml/2006/main">
  <authors>
    <author>Соболевская Наталья Викторовна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значение;3Взвешенное значение;4Взвешенное значение))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аудита].[Организация и осуществление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D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оценке;2Применим ли в оценке;3Применим ли в оценке;4Применим ли в оценке)=0;0;1)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аудита].[Организация и осуществление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E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правого акта об организации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F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правого акта об организации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G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правого акта об организации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H15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оценке=1;(MIN(Вес4.1;Вес4.2;Вес4.3;Вес4.4))*((100/MIN(Вес4.1;Вес4.2;Вес4.3;Вес4.4))/Сумма весов*Вес4.1/MIN(Вес4.1;Вес4.2;Вес4.3;Вес4.4));"")</t>
        </r>
      </text>
    </comment>
    <comment ref="I15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правого акта об организации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K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планирования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L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планирования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M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планирования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N15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(сумма).
Включена типовая формула:
=ЕСЛИ(2Применим ли в оценке=1;(MIN(Вес4.1;Вес4.2;Вес4.3;Вес4.4))*((100/MIN(Вес4.1;Вес4.2;Вес4.3;Вес4.4))/Сумма весов*Вес4.2/MIN(Вес4.1;Вес4.2;Вес4.3;Вес4.4));"")</t>
        </r>
      </text>
    </comment>
    <comment ref="O15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показателя/100))</t>
        </r>
      </text>
    </comment>
    <comment ref="P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планирования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Q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проведения внутреннего финансового аудита и составления отчётности о результатах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R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проведения внутреннего финансового аудита и составления отчётности о результатах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S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проведения внутреннего финансового аудита и составления отчётности о результатах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T15" authorId="0" shapeId="0">
      <text>
        <r>
          <rPr>
            <b/>
            <sz val="9"/>
            <color indexed="81"/>
            <rFont val="Tahoma"/>
            <charset val="1"/>
          </rPr>
          <t>Свободный "3Вес расчетный"
Итоги подводятся только по видимым элементам (сумма).
Включена типовая формула:
=ЕСЛИ(3Применим ли в оценке=1;(MIN(Вес4.1;Вес4.2;Вес4.3;Вес4.4))*((100/MIN(Вес4.1;Вес4.2;Вес4.3;Вес4.4))/Сумма весов*Вес4.3/MIN(Вес4.1;Вес4.2;Вес4.3;Вес4.4));"")</t>
        </r>
      </text>
    </comment>
    <comment ref="U15" authorId="0" shapeId="0">
      <text>
        <r>
          <rPr>
            <b/>
            <sz val="9"/>
            <color indexed="81"/>
            <rFont val="Tahoma"/>
            <charset val="1"/>
          </rPr>
          <t>Свободный "3Оценка с уч веса"
Итоги подводятся только по видимым элементам (сумма).
Включена типовая формула:
=ЕСЛИ(3Вес расчетный="";"не применяется";ЕСЛИ(3Применим ли в оценке=0;"не применяется";3Вес расчетный*3Оценка показателя/100))</t>
        </r>
      </text>
    </comment>
    <comment ref="V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=ЕСЛИ(ЕЧИСЛО(3Оценка с уч веса);3Оценка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аудита].[Качество проведения внутреннего финансового аудита и составления отчётности о результатах внутреннего финансового аудита]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W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аудита].[Наличие на официальном сайте в сети Интернет по размещению информации о государственных и муниципальных учреждениях (www.bus.gov.ru) сведений о муниципальных учреждениях]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X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аудита].[Наличие на официальном сайте в сети Интернет по размещению информации о государственных и муниципальных учреждениях (www.bus.gov.ru) сведений о муниципальных учреждениях]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Y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аудита].[Наличие на официальном сайте в сети Интернет по размещению информации о государственных и муниципальных учреждениях (www.bus.gov.ru) сведений о муниципальных учреждениях]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Z15" authorId="0" shapeId="0">
      <text>
        <r>
          <rPr>
            <b/>
            <sz val="9"/>
            <color indexed="81"/>
            <rFont val="Tahoma"/>
            <charset val="1"/>
          </rPr>
          <t>Свободный "4Вес расчетный"
Итоги подводятся только по видимым элементам (сумма).
Включена типовая формула:
=ЕСЛИ(4Применим ли в оценке=1;(MIN(Вес4.1;Вес4.2;Вес4.3;Вес4.4))*((100/MIN(Вес4.1;Вес4.2;Вес4.3;Вес4.4))/Сумма весов*Вес4.4/MIN(Вес4.1;Вес4.2;Вес4.3;Вес4.4));"")</t>
        </r>
      </text>
    </comment>
    <comment ref="AA15" authorId="0" shapeId="0">
      <text>
        <r>
          <rPr>
            <b/>
            <sz val="9"/>
            <color indexed="81"/>
            <rFont val="Tahoma"/>
            <charset val="1"/>
          </rPr>
          <t>Свободный "4Оценка с уч веса"
Итоги подводятся только по видимым элементам (сумма).
Включена типовая формула:
=ЕСЛИ(4Вес расчетный="";"не применяется";ЕСЛИ(4Применим ли в оценке=0;"не применяется";4Оценка показателя*4Вес расчетный/100))</t>
        </r>
      </text>
    </comment>
    <comment ref="AB15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=ЕСЛИ(ЕЧИСЛО(4Оценка с уч веса);4Оценка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аудита].[Наличие на официальном сайте в сети Интернет по размещению информации о государственных и муниципальных учреждениях (www.bus.gov.ru) сведений о муниципальных учреждениях]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AC15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оценке=1;Вес4.1/MIN(Вес4.1;Вес4.2;Вес4.3;Вес4.4);"")</t>
        </r>
      </text>
    </comment>
    <comment ref="AD15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оценке=1;Вес4.2/MIN(Вес4.1;Вес4.2;Вес4.3;Вес4.4);"")</t>
        </r>
      </text>
    </comment>
    <comment ref="AE15" authorId="0" shapeId="0">
      <text>
        <r>
          <rPr>
            <b/>
            <sz val="9"/>
            <color indexed="81"/>
            <rFont val="Tahoma"/>
            <charset val="1"/>
          </rPr>
          <t>Свободный "3"
Итоги подводятся только по видимым элементам (сумма).
Включена типовая формула:
=ЕСЛИ(3Применим ли в оценке=1;Вес4.3/MIN(Вес4.1;Вес4.2;Вес4.3;Вес4.4);"")</t>
        </r>
      </text>
    </comment>
    <comment ref="AF15" authorId="0" shapeId="0">
      <text>
        <r>
          <rPr>
            <b/>
            <sz val="9"/>
            <color indexed="81"/>
            <rFont val="Tahoma"/>
            <charset val="1"/>
          </rPr>
          <t>Свободный "4"
Итоги подводятся только по видимым элементам (сумма).
Включена типовая формула:
=ЕСЛИ(4Применим ли в оценке=1;Вес4.4/MIN(Вес4.1;Вес4.2;Вес4.3;Вес4.4);"")</t>
        </r>
      </text>
    </comment>
    <comment ref="AG15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=SUM(1:4)</t>
        </r>
      </text>
    </comment>
  </commentList>
</comments>
</file>

<file path=xl/comments5.xml><?xml version="1.0" encoding="utf-8"?>
<comments xmlns="http://schemas.openxmlformats.org/spreadsheetml/2006/main">
  <authors>
    <author>Соболевская Наталья Викторовна</author>
  </authors>
  <commentList>
    <comment ref="B13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значение))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нарушениями].[Исполнение бюджетных процедур во взаимосвязи с выявленными бюджетными нарушениями]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оценке;2Применим ли в оценке)=0;0;1)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нарушениями].[Исполнение бюджетных процедур во взаимосвязи с выявленными бюджетными нарушениями]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внешнего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внешнего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внешнего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оценке=1;(MIN(Вес5.1;Вес5.2))*((100/MIN(Вес5.1;Вес5.2))/Сумма весов*Вес5.1/MIN(Вес5.1;Вес5.2));"")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внешнего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внутреннего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внутреннего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внутреннего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(сумма).
Включена типовая формула:
=ЕСЛИ(2Применим ли в оценке=1;(MIN(Вес5.1;Вес5.2))*((100/MIN(Вес5.1;Вес5.2))/Сумма весов*Вес5.2/MIN(Вес5.1;Вес5.2));"")</t>
        </r>
      </text>
    </comment>
    <comment ref="O13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показателя/100))</t>
        </r>
      </text>
    </comment>
    <comment ref="P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нарушениями].[Качество исполнения представлений (предписаний) органов внутреннего государственного (муниципального) финансового контроля]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Q13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оценке=1;Вес5.1/MIN(Вес5.1;Вес5.2);"")</t>
        </r>
      </text>
    </comment>
    <comment ref="R13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оценке=1;Вес5.2/MIN(Вес5.1;Вес5.2);"")</t>
        </r>
      </text>
    </comment>
    <comment ref="S13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=SUM(1:2)</t>
        </r>
      </text>
    </comment>
  </commentList>
</comments>
</file>

<file path=xl/comments6.xml><?xml version="1.0" encoding="utf-8"?>
<comments xmlns="http://schemas.openxmlformats.org/spreadsheetml/2006/main">
  <authors>
    <author>Соболевская Наталья Викторовна</author>
  </authors>
  <commentList>
    <comment ref="B13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значение))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(имуществом)].[Управление активами (имуществом)]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Включена типовая формула:
=ЕСЛИ(SUM(1Применим ли в оценке;2Применим ли в оценке)=0;0;1)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(имуществом)].[Управление активами (имуществом)]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E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(имуществом)].[Недостачи и хищения нефинансовых активов]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(имуществом)].[Недостачи и хищения нефинансовых активов]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G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(имуществом)].[Недостачи и хищения нефинансовых активов]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(сумма).
Включена типовая формула:
=ЕСЛИ(1Применим ли в оценке=1;(MIN(Вес6.1;Вес6.2))*((100/MIN(Вес6.1;Вес6.2))/Сумма весов*Вес6.1/MIN(Вес6.1;Вес6.2));"")</t>
        </r>
      </text>
    </comment>
    <comment ref="I13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показателя/100))</t>
        </r>
      </text>
    </comment>
    <comment ref="J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(имуществом)].[Недостачи и хищения нефинансовых активов]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K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(имуществом)].[Проведение инвентаризации активов и обязательств перед составлением годовой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L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(имуществом)].[Проведение инвентаризации активов и обязательств перед составлением годовой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"Оценка показателя"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(имуществом)].[Проведение инвентаризации активов и обязательств перед составлением годовой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N13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(сумма).
Включена типовая формула:
=ЕСЛИ(2Применим ли в оценке=1;(MIN(Вес6.1;Вес6.2))*((100/MIN(Вес6.1;Вес6.2))/Сумма весов*Вес6.2/MIN(Вес6.1;Вес6.2));"")</t>
        </r>
      </text>
    </comment>
    <comment ref="O13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показателя/100))</t>
        </r>
      </text>
    </comment>
    <comment ref="P13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"Показатели.Оценка качества ФМ_Сопоставимый"
[Все показатели].[Управление активами (имуществом)].[Проведение инвентаризации активов и обязательств перед составлением годовой бюджетной отчётности]
Частный фильтр "Источники данных"
[Все источники данных].[ФО Оценка качества ФМ - 2023]
Параметр "Источник данных" (от родительской задачи)</t>
        </r>
      </text>
    </comment>
    <comment ref="Q13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оценке=1;Вес6.1/MIN(Вес6.1;Вес6.2);"")</t>
        </r>
      </text>
    </comment>
    <comment ref="R13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оценке=1;Вес6.2/MIN(Вес6.1;Вес6.2);"")</t>
        </r>
      </text>
    </comment>
    <comment ref="S13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=SUM(1:2)</t>
        </r>
      </text>
    </comment>
  </commentList>
</comments>
</file>

<file path=xl/comments7.xml><?xml version="1.0" encoding="utf-8"?>
<comments xmlns="http://schemas.openxmlformats.org/spreadsheetml/2006/main">
  <authors>
    <author>Соболевская Наталья Викторовна</author>
  </authors>
  <commentList>
    <comment ref="B17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=ЕСЛИ(Применим ли в оценке&lt;&gt;1;"";SUM(1Взвешенное значение;2Взвешенное значение;3Взвешенное значение;4Взвешенное значение;5Взвешенное значение;6Взвешенное значение))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показатели].[Итоговая оценка по главному распорядителю средств местного бюджета]
Значение показателя из базы: 90,844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(не вычислять).
Включена типовая формула:
=ЕСЛИ(SUM(1Применим ли в оценке;2Применим ли в оценке;3Применим ли в оценке;4Применим ли в оценке;5Применим ли в оценке;6Применим ли в оценке)=0;0;1)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показатели].[Итоговая оценка по главному распорядителю средств местного бюджета]
Значение показателя из базы: 1</t>
        </r>
      </text>
    </comment>
    <comment ref="E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(не вычислять).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бюджета].[Управление расходами местного бюджета]
Значение из базы (по всем элементам): 1</t>
        </r>
      </text>
    </comment>
    <comment ref="F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(среднее).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бюджета].[Управление расходами местного бюджета]
Значение из базы (по всем элементам): 0,8391</t>
        </r>
      </text>
    </comment>
    <comment ref="G17" authorId="0" shapeId="0">
      <text>
        <r>
          <rPr>
            <b/>
            <sz val="9"/>
            <color indexed="81"/>
            <rFont val="Tahoma"/>
            <charset val="1"/>
          </rPr>
          <t>Свободный "1Оценка показателя (%)"
Итоги подводятся только по видимым элементам (среднее).
Включена типовая формула:
=1Взвешенное значение_копия*100</t>
        </r>
      </text>
    </comment>
    <comment ref="H17" authorId="0" shapeId="0">
      <text>
        <r>
          <rPr>
            <b/>
            <sz val="9"/>
            <color indexed="81"/>
            <rFont val="Tahoma"/>
            <charset val="1"/>
          </rPr>
          <t>Свободный "1Вес расчетный"
Итоги подводятся только по видимым элементам (не вычислять).
Включена типовая формула:
=ЕСЛИ(1Применим ли в оценке=1;(MIN(Вес1;Вес2;Вес3;Вес4;Вес5;Вес6))*((100/MIN(Вес1;Вес2;Вес3;Вес4;Вес5;Вес6))/Сумма весов*Вес1/MIN(Вес1;Вес2;Вес3;Вес4;Вес5;Вес6));"")</t>
        </r>
      </text>
    </comment>
    <comment ref="I17" authorId="0" shapeId="0">
      <text>
        <r>
          <rPr>
            <b/>
            <sz val="9"/>
            <color indexed="81"/>
            <rFont val="Tahoma"/>
            <charset val="1"/>
          </rPr>
          <t>Свободный "1Оценка с уч веса"
Итоги подводятся только по видимым элементам (сумма).
Включена типовая формула:
=ЕСЛИ(1Вес расчетный="";"не применяется";ЕСЛИ(1Применим ли в оценке=0;"не применяется";1Вес расчетный*1Оценка показателя (%)/100))</t>
        </r>
      </text>
    </comment>
    <comment ref="J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(среднее).
Включена типовая формула:
=ЕСЛИ(ЕЧИСЛО(1Оценка с уч веса);1Оценка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расходами местного бюджета].[Управление расходами местного бюджета]
Значение показателя из базы: 0,8391</t>
        </r>
      </text>
    </comment>
    <comment ref="K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(не вычислять).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доходами местного бюджета].[Управление доходами местного бюджета]
Значение из базы (по всем элементам): 1</t>
        </r>
      </text>
    </comment>
    <comment ref="L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(среднее).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доходами местного бюджета].[Управление доходами местного бюджета]
Значение из базы (по всем элементам): 1</t>
        </r>
      </text>
    </comment>
    <comment ref="M17" authorId="0" shapeId="0">
      <text>
        <r>
          <rPr>
            <b/>
            <sz val="9"/>
            <color indexed="81"/>
            <rFont val="Tahoma"/>
            <charset val="1"/>
          </rPr>
          <t>Свободный "2Оценка показателя (%)"
Итоги подводятся только по видимым элементам (среднее).
Включена типовая формула:
=2Взвешенное значение_копия*100</t>
        </r>
      </text>
    </comment>
    <comment ref="N17" authorId="0" shapeId="0">
      <text>
        <r>
          <rPr>
            <b/>
            <sz val="9"/>
            <color indexed="81"/>
            <rFont val="Tahoma"/>
            <charset val="1"/>
          </rPr>
          <t>Свободный "2Вес расчетный"
Итоги подводятся только по видимым элементам (не вычислять).
Включена типовая формула:
=ЕСЛИ(1Применим ли в оценке=1;(MIN(Вес1;Вес2;Вес3;Вес4;Вес5;Вес6))*((100/MIN(Вес1;Вес2;Вес3;Вес4;Вес5;Вес6))/Сумма весов*Вес2/MIN(Вес1;Вес2;Вес3;Вес4;Вес5;Вес6));"")</t>
        </r>
      </text>
    </comment>
    <comment ref="O17" authorId="0" shapeId="0">
      <text>
        <r>
          <rPr>
            <b/>
            <sz val="9"/>
            <color indexed="81"/>
            <rFont val="Tahoma"/>
            <charset val="1"/>
          </rPr>
          <t>Свободный "2Оценка с уч веса"
Итоги подводятся только по видимым элементам (сумма).
Включена типовая формула:
=ЕСЛИ(2Вес расчетный="";"не применяется";ЕСЛИ(2Применим ли в оценке=0;"не применяется";2Вес расчетный*2Оценка показателя (%)/100))</t>
        </r>
      </text>
    </comment>
    <comment ref="P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(среднее).
Включена типовая формула:
=ЕСЛИ(ЕЧИСЛО(2Оценка с уч веса);2Оценка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доходами местного бюджета].[Управление доходами местного бюджета]
Значение показателя из базы: 1</t>
        </r>
      </text>
    </comment>
    <comment ref="Q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отчётности].[Ведение учета и составление бюджетной отчётности]
Значение из базы (по всем элементам): 1</t>
        </r>
      </text>
    </comment>
    <comment ref="R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отчётности].[Ведение учета и составление бюджетной отчётности]
Значение из базы (по всем элементам): 1</t>
        </r>
      </text>
    </comment>
    <comment ref="S17" authorId="0" shapeId="0">
      <text>
        <r>
          <rPr>
            <b/>
            <sz val="9"/>
            <color indexed="81"/>
            <rFont val="Tahoma"/>
            <charset val="1"/>
          </rPr>
          <t>Свободный "3Оценка показателя (%)"
Итоги подводятся только по видимым элементам (сумма).
Включена типовая формула:
=3Взвешенное значение_копия*100</t>
        </r>
      </text>
    </comment>
    <comment ref="T17" authorId="0" shapeId="0">
      <text>
        <r>
          <rPr>
            <b/>
            <sz val="9"/>
            <color indexed="81"/>
            <rFont val="Tahoma"/>
            <charset val="1"/>
          </rPr>
          <t>Свободный "3Вес расчетный"
Итоги подводятся только по видимым элементам (сумма).
Включена типовая формула:
=ЕСЛИ(1Применим ли в оценке=1;(MIN(Вес1;Вес2;Вес3;Вес4;Вес5;Вес6))*((100/MIN(Вес1;Вес2;Вес3;Вес4;Вес5;Вес6))/Сумма весов*Вес3/MIN(Вес1;Вес2;Вес3;Вес4;Вес5;Вес6));"")</t>
        </r>
      </text>
    </comment>
    <comment ref="U17" authorId="0" shapeId="0">
      <text>
        <r>
          <rPr>
            <b/>
            <sz val="9"/>
            <color indexed="81"/>
            <rFont val="Tahoma"/>
            <charset val="1"/>
          </rPr>
          <t>Свободный "3Оценка с уч веса"
Итоги подводятся только по видимым элементам (сумма).
Включена типовая формула:
=ЕСЛИ(3Вес расчетный="";"не применяется";ЕСЛИ(3Применим ли в оценке=0;"не применяется";3Вес расчетный*3Оценка показателя (%)/100))</t>
        </r>
      </text>
    </comment>
    <comment ref="V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=ЕСЛИ(ЕЧИСЛО(3Оценка с уч веса);3Оценка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показатели].[Ведение учета и составление бюджетной отчётности].[Ведение учета и составление бюджетной отчётности]
Значение показателя из базы: 1</t>
        </r>
      </text>
    </comment>
    <comment ref="W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аудита].[Организация и осуществление внутреннего финансового аудита]
Значение из базы (по всем элементам): 1</t>
        </r>
      </text>
    </comment>
    <comment ref="X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аудита].[Организация и осуществление внутреннего финансового аудита]
Значение из базы (по всем элементам): 0,8889</t>
        </r>
      </text>
    </comment>
    <comment ref="Y17" authorId="0" shapeId="0">
      <text>
        <r>
          <rPr>
            <b/>
            <sz val="9"/>
            <color indexed="81"/>
            <rFont val="Tahoma"/>
            <charset val="1"/>
          </rPr>
          <t>Свободный "4Оценка показателя (%)"
Итоги подводятся только по видимым элементам (сумма).
Включена типовая формула:
=4Взвешенное значение_копия*100</t>
        </r>
      </text>
    </comment>
    <comment ref="Z17" authorId="0" shapeId="0">
      <text>
        <r>
          <rPr>
            <b/>
            <sz val="9"/>
            <color indexed="81"/>
            <rFont val="Tahoma"/>
            <charset val="1"/>
          </rPr>
          <t>Свободный "4Вес расчетный"
Итоги подводятся только по видимым элементам (сумма).
Включена типовая формула:
=ЕСЛИ(1Применим ли в оценке=1;(MIN(Вес1;Вес2;Вес3;Вес4;Вес5;Вес6))*((100/MIN(Вес1;Вес2;Вес3;Вес4;Вес5;Вес6))/Сумма весов*Вес4/MIN(Вес1;Вес2;Вес3;Вес4;Вес5;Вес6));"")</t>
        </r>
      </text>
    </comment>
    <comment ref="AA17" authorId="0" shapeId="0">
      <text>
        <r>
          <rPr>
            <b/>
            <sz val="9"/>
            <color indexed="81"/>
            <rFont val="Tahoma"/>
            <charset val="1"/>
          </rPr>
          <t>Свободный "4Оценка с уч веса"
Итоги подводятся только по видимым элементам (сумма).
Включена типовая формула:
=ЕСЛИ(4Вес расчетный="";"не применяется";ЕСЛИ(4Применим ли в оценке=0;"не применяется";4Вес расчетный*4Оценка показателя (%)/100))</t>
        </r>
      </text>
    </comment>
    <comment ref="AB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=ЕСЛИ(ЕЧИСЛО(4Оценка с уч веса);4Оценка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показатели].[Организация и осуществление внутреннего финансового аудита].[Организация и осуществление внутреннего финансового аудита]
Значение показателя из базы: 0,8889</t>
        </r>
      </text>
    </comment>
    <comment ref="AC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нарушениями].[Исполнение бюджетных процедур во взаимосвязи с выявленными бюджетными нарушениями]
Значение из базы (по всем элементам): 1</t>
        </r>
      </text>
    </comment>
    <comment ref="AD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нарушениями].[Исполнение бюджетных процедур во взаимосвязи с выявленными бюджетными нарушениями]
Значение из базы (по всем элементам): 1</t>
        </r>
      </text>
    </comment>
    <comment ref="AE17" authorId="0" shapeId="0">
      <text>
        <r>
          <rPr>
            <b/>
            <sz val="9"/>
            <color indexed="81"/>
            <rFont val="Tahoma"/>
            <charset val="1"/>
          </rPr>
          <t>Свободный "5Оценка показателя (%)"
Итоги подводятся только по видимым элементам (сумма).
Включена типовая формула:
=5Взвешенное значение_копия*100</t>
        </r>
      </text>
    </comment>
    <comment ref="AF17" authorId="0" shapeId="0">
      <text>
        <r>
          <rPr>
            <b/>
            <sz val="9"/>
            <color indexed="81"/>
            <rFont val="Tahoma"/>
            <charset val="1"/>
          </rPr>
          <t>Свободный "5Вес расчетный"
Итоги подводятся только по видимым элементам (сумма).
Включена типовая формула:
=ЕСЛИ(1Применим ли в оценке=1;(MIN(Вес1;Вес2;Вес3;Вес4;Вес5;Вес6))*((100/MIN(Вес1;Вес2;Вес3;Вес4;Вес5;Вес6))/Сумма весов*Вес5/MIN(Вес1;Вес2;Вес3;Вес4;Вес5;Вес6));"")</t>
        </r>
      </text>
    </comment>
    <comment ref="AG17" authorId="0" shapeId="0">
      <text>
        <r>
          <rPr>
            <b/>
            <sz val="9"/>
            <color indexed="81"/>
            <rFont val="Tahoma"/>
            <charset val="1"/>
          </rPr>
          <t>Свободный "5Оценка с уч веса"
Итоги подводятся только по видимым элементам (сумма).
Включена типовая формула:
=ЕСЛИ(5Вес расчетный="";"не применяется";ЕСЛИ(5Применим ли в оценке=0;"не применяется";5Вес расчетный*5Оценка показателя (%)/100))</t>
        </r>
      </text>
    </comment>
    <comment ref="AH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=ЕСЛИ(ЕЧИСЛО(5Оценка с уч веса);5Оценка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показатели].[Исполнение бюджетных процедур во взаимосвязи с выявленными бюджетными нарушениями].[Исполнение бюджетных процедур во взаимосвязи с выявленными бюджетными нарушениями]
Значение показателя из базы: 1</t>
        </r>
      </text>
    </comment>
    <comment ref="AI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"Применим ли в оценке"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активами (имуществом)].[Управление активами (имуществом)]
Значение из базы (по всем элементам): 1</t>
        </r>
      </text>
    </comment>
    <comment ref="AJ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активами (имуществом)].[Управление активами (имуществом)]
Значение из базы (по всем элементам): 1</t>
        </r>
      </text>
    </comment>
    <comment ref="AK17" authorId="0" shapeId="0">
      <text>
        <r>
          <rPr>
            <b/>
            <sz val="9"/>
            <color indexed="81"/>
            <rFont val="Tahoma"/>
            <charset val="1"/>
          </rPr>
          <t>Свободный "6Оценка показателя (%)"
Итоги подводятся только по видимым элементам (сумма).
Включена типовая формула:
=6Взвешенное значение_копия*100</t>
        </r>
      </text>
    </comment>
    <comment ref="AL17" authorId="0" shapeId="0">
      <text>
        <r>
          <rPr>
            <b/>
            <sz val="9"/>
            <color indexed="81"/>
            <rFont val="Tahoma"/>
            <charset val="1"/>
          </rPr>
          <t>Свободный "6Вес расчетный"
Итоги подводятся только по видимым элементам (сумма).
Включена типовая формула:
=ЕСЛИ(1Применим ли в оценке=1;(MIN(Вес1;Вес2;Вес3;Вес4;Вес5;Вес6))*((100/MIN(Вес1;Вес2;Вес3;Вес4;Вес5;Вес6))/Сумма весов*Вес6/MIN(Вес1;Вес2;Вес3;Вес4;Вес5;Вес6));"")</t>
        </r>
      </text>
    </comment>
    <comment ref="AM17" authorId="0" shapeId="0">
      <text>
        <r>
          <rPr>
            <b/>
            <sz val="9"/>
            <color indexed="81"/>
            <rFont val="Tahoma"/>
            <charset val="1"/>
          </rPr>
          <t>Свободный "6Оценка с уч веса"
Итоги подводятся только по видимым элементам (сумма).
Включена типовая формула:
=ЕСЛИ(6Вес расчетный="";"не применяется";ЕСЛИ(6Применим ли в оценке=0;"не применяется";6Вес расчетный*6Оценка показателя (%)/100))</t>
        </r>
      </text>
    </comment>
    <comment ref="AN1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Включена типовая формула:
=ЕСЛИ(ЕЧИСЛО(6Оценка с уч веса);6Оценка с уч веса;"")
Частный фильтр "Период.Период"
[Данные всех периодов].[2023]
Параметр "Год" (от родительской задачи)
Частный фильтр "Источники данных"
[Все источники данных].[ФО Оценка качества ФМ - 2023]
Параметр "Источник данных" (от родительской задачи)
Частный фильтр "Показатели.Оценка качества ФМ_Сопоставимый"
[Все показатели].[Управление активами (имуществом)].[Управление активами (имуществом)]
Значение показателя из базы: 1</t>
        </r>
      </text>
    </comment>
    <comment ref="AO17" authorId="0" shapeId="0">
      <text>
        <r>
          <rPr>
            <b/>
            <sz val="9"/>
            <color indexed="81"/>
            <rFont val="Tahoma"/>
            <charset val="1"/>
          </rPr>
          <t>Свободный "1"
Итоги подводятся только по видимым элементам (сумма).
Включена типовая формула:
=ЕСЛИ(1Применим ли в оценке=1;Вес1/MIN(Вес1;Вес2;Вес3;Вес4;Вес5;Вес6);"")</t>
        </r>
      </text>
    </comment>
    <comment ref="AP17" authorId="0" shapeId="0">
      <text>
        <r>
          <rPr>
            <b/>
            <sz val="9"/>
            <color indexed="81"/>
            <rFont val="Tahoma"/>
            <charset val="1"/>
          </rPr>
          <t>Свободный "2"
Итоги подводятся только по видимым элементам (сумма).
Включена типовая формула:
=ЕСЛИ(2Применим ли в оценке=1;Вес2/MIN(Вес1;Вес2;Вес3;Вес4;Вес5;Вес6);"")</t>
        </r>
      </text>
    </comment>
    <comment ref="AQ17" authorId="0" shapeId="0">
      <text>
        <r>
          <rPr>
            <b/>
            <sz val="9"/>
            <color indexed="81"/>
            <rFont val="Tahoma"/>
            <charset val="1"/>
          </rPr>
          <t>Свободный "3"
Итоги подводятся только по видимым элементам (сумма).
Включена типовая формула:
=ЕСЛИ(3Применим ли в оценке=1;Вес3/MIN(Вес1;Вес2;Вес3;Вес4;Вес5;Вес6);"")</t>
        </r>
      </text>
    </comment>
    <comment ref="AR17" authorId="0" shapeId="0">
      <text>
        <r>
          <rPr>
            <b/>
            <sz val="9"/>
            <color indexed="81"/>
            <rFont val="Tahoma"/>
            <charset val="1"/>
          </rPr>
          <t>Свободный "4"
Итоги подводятся только по видимым элементам (сумма).
Включена типовая формула:
=ЕСЛИ(4Применим ли в оценке=1;Вес4/MIN(Вес1;Вес2;Вес3;Вес4;Вес5;Вес6);"")</t>
        </r>
      </text>
    </comment>
    <comment ref="AS17" authorId="0" shapeId="0">
      <text>
        <r>
          <rPr>
            <b/>
            <sz val="9"/>
            <color indexed="81"/>
            <rFont val="Tahoma"/>
            <charset val="1"/>
          </rPr>
          <t>Свободный "5"
Итоги подводятся только по видимым элементам (сумма).
Включена типовая формула:
=ЕСЛИ(5Применим ли в оценке=1;Вес5/MIN(Вес1;Вес2;Вес3;Вес4;Вес5;Вес6);"")</t>
        </r>
      </text>
    </comment>
    <comment ref="AT17" authorId="0" shapeId="0">
      <text>
        <r>
          <rPr>
            <b/>
            <sz val="9"/>
            <color indexed="81"/>
            <rFont val="Tahoma"/>
            <charset val="1"/>
          </rPr>
          <t>Свободный "6"
Итоги подводятся только по видимым элементам (сумма).
Включена типовая формула:
=ЕСЛИ(6Применим ли в оценке=1;Вес6/MIN(Вес1;Вес2;Вес3;Вес4;Вес5;Вес6);"")</t>
        </r>
      </text>
    </comment>
    <comment ref="AU17" authorId="0" shapeId="0">
      <text>
        <r>
          <rPr>
            <b/>
            <sz val="9"/>
            <color indexed="81"/>
            <rFont val="Tahoma"/>
            <charset val="1"/>
          </rPr>
          <t>Свободный "Сумма весов"
Итоги подводятся только по видимым элементам (сумма).
Включена типовая формула:
=SUM(1:6)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82,305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0,8961</t>
        </r>
      </text>
    </comment>
    <comment ref="J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0,8961</t>
        </r>
      </text>
    </comment>
    <comment ref="K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0,875</t>
        </r>
      </text>
    </comment>
    <comment ref="P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0,875</t>
        </r>
      </text>
    </comment>
    <comment ref="Q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0,35</t>
        </r>
      </text>
    </comment>
    <comment ref="V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0,35</t>
        </r>
      </text>
    </comment>
    <comment ref="W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1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87,773</t>
        </r>
      </text>
    </comment>
    <comment ref="D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0,7999</t>
        </r>
      </text>
    </comment>
    <comment ref="J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0,7999</t>
        </r>
      </text>
    </comment>
    <comment ref="K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0,7778</t>
        </r>
      </text>
    </comment>
    <comment ref="AB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0,7778</t>
        </r>
      </text>
    </comment>
    <comment ref="AC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1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92,0465</t>
        </r>
      </text>
    </comment>
    <comment ref="D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0,9194</t>
        </r>
      </text>
    </comment>
    <comment ref="J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0,9194</t>
        </r>
      </text>
    </comment>
    <comment ref="K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0,8125</t>
        </r>
      </text>
    </comment>
    <comment ref="P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0,8125</t>
        </r>
      </text>
    </comment>
    <comment ref="Q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0,8889</t>
        </r>
      </text>
    </comment>
    <comment ref="AB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0,8889</t>
        </r>
      </text>
    </comment>
    <comment ref="AC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90,905</t>
        </r>
      </text>
    </comment>
    <comment ref="D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0,8681</t>
        </r>
      </text>
    </comment>
    <comment ref="J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0,8681</t>
        </r>
      </text>
    </comment>
    <comment ref="K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0,875</t>
        </r>
      </text>
    </comment>
    <comment ref="P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0,875</t>
        </r>
      </text>
    </comment>
    <comment ref="Q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</t>
        </r>
      </text>
    </comment>
    <comment ref="AB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</t>
        </r>
      </text>
    </comment>
    <comment ref="AC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73,2</t>
        </r>
      </text>
    </comment>
    <comment ref="D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0,704</t>
        </r>
      </text>
    </comment>
    <comment ref="J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0,704</t>
        </r>
      </text>
    </comment>
    <comment ref="K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</t>
        </r>
      </text>
    </comment>
    <comment ref="P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</t>
        </r>
      </text>
    </comment>
    <comment ref="Q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0,1</t>
        </r>
      </text>
    </comment>
    <comment ref="AB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0,1</t>
        </r>
      </text>
    </comment>
    <comment ref="AC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85,73</t>
        </r>
      </text>
    </comment>
    <comment ref="D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0,7896</t>
        </r>
      </text>
    </comment>
    <comment ref="J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0,7896</t>
        </r>
      </text>
    </comment>
    <comment ref="K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0,875</t>
        </r>
      </text>
    </comment>
    <comment ref="P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0,875</t>
        </r>
      </text>
    </comment>
    <comment ref="Q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</t>
        </r>
      </text>
    </comment>
    <comment ref="AB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</t>
        </r>
      </text>
    </comment>
    <comment ref="AC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72,12</t>
        </r>
      </text>
    </comment>
    <comment ref="D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0,7974</t>
        </r>
      </text>
    </comment>
    <comment ref="J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0,7974</t>
        </r>
      </text>
    </comment>
    <comment ref="K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0,6875</t>
        </r>
      </text>
    </comment>
    <comment ref="P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0,6875</t>
        </r>
      </text>
    </comment>
    <comment ref="Q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0,15</t>
        </r>
      </text>
    </comment>
    <comment ref="V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0,15</t>
        </r>
      </text>
    </comment>
    <comment ref="W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67,96</t>
        </r>
      </text>
    </comment>
    <comment ref="D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0,6592</t>
        </r>
      </text>
    </comment>
    <comment ref="J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0,6592</t>
        </r>
      </text>
    </comment>
    <comment ref="K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0,6875</t>
        </r>
      </text>
    </comment>
    <comment ref="P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0,6875</t>
        </r>
      </text>
    </comment>
    <comment ref="Q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V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W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AN2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72,75</t>
        </r>
      </text>
    </comment>
    <comment ref="D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J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K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0,15</t>
        </r>
      </text>
    </comment>
    <comment ref="V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0,15</t>
        </r>
      </text>
    </comment>
    <comment ref="W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0,925</t>
        </r>
      </text>
    </comment>
    <comment ref="AB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0,925</t>
        </r>
      </text>
    </comment>
    <comment ref="AC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69,12</t>
        </r>
      </text>
    </comment>
    <comment ref="D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0,8199</t>
        </r>
      </text>
    </comment>
    <comment ref="J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0,8199</t>
        </r>
      </text>
    </comment>
    <comment ref="K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0,375</t>
        </r>
      </text>
    </comment>
    <comment ref="P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0,375</t>
        </r>
      </text>
    </comment>
    <comment ref="Q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0,15</t>
        </r>
      </text>
    </comment>
    <comment ref="V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0,15</t>
        </r>
      </text>
    </comment>
    <comment ref="W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0,9625</t>
        </r>
      </text>
    </comment>
    <comment ref="AB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0,9625</t>
        </r>
      </text>
    </comment>
    <comment ref="AC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AH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AI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83,625</t>
        </r>
      </text>
    </comment>
    <comment ref="D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0,88</t>
        </r>
      </text>
    </comment>
    <comment ref="J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0,88</t>
        </r>
      </text>
    </comment>
    <comment ref="K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0,8125</t>
        </r>
      </text>
    </comment>
    <comment ref="P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0,8125</t>
        </r>
      </text>
    </comment>
    <comment ref="Q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V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W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0,875</t>
        </r>
      </text>
    </comment>
    <comment ref="AH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0,875</t>
        </r>
      </text>
    </comment>
    <comment ref="AI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8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95,945</t>
        </r>
      </text>
    </comment>
    <comment ref="D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0,9189</t>
        </r>
      </text>
    </comment>
    <comment ref="J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0,9189</t>
        </r>
      </text>
    </comment>
    <comment ref="K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2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29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88,549</t>
        </r>
      </text>
    </comment>
    <comment ref="D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0,8982</t>
        </r>
      </text>
    </comment>
    <comment ref="J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0,8982</t>
        </r>
      </text>
    </comment>
    <comment ref="K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0,65</t>
        </r>
      </text>
    </comment>
    <comment ref="V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0,65</t>
        </r>
      </text>
    </comment>
    <comment ref="W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0,8889</t>
        </r>
      </text>
    </comment>
    <comment ref="AB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0,8889</t>
        </r>
      </text>
    </comment>
    <comment ref="AC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0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73,574</t>
        </r>
      </text>
    </comment>
    <comment ref="D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0,7876</t>
        </r>
      </text>
    </comment>
    <comment ref="J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0,7876</t>
        </r>
      </text>
    </comment>
    <comment ref="K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0,15</t>
        </r>
      </text>
    </comment>
    <comment ref="V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0,15</t>
        </r>
      </text>
    </comment>
    <comment ref="W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0,6944</t>
        </r>
      </text>
    </comment>
    <comment ref="AB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0,6944</t>
        </r>
      </text>
    </comment>
    <comment ref="AC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1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74,794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0,7781</t>
        </r>
      </text>
    </comment>
    <comment ref="J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0,7781</t>
        </r>
      </text>
    </comment>
    <comment ref="K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</t>
        </r>
      </text>
    </comment>
    <comment ref="P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</t>
        </r>
      </text>
    </comment>
    <comment ref="Q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V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W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0,8889</t>
        </r>
      </text>
    </comment>
    <comment ref="AB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0,8889</t>
        </r>
      </text>
    </comment>
    <comment ref="AC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AN32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C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89,995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0,7999</t>
        </r>
      </text>
    </comment>
    <comment ref="J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0,7999</t>
        </r>
      </text>
    </comment>
    <comment ref="K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3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83,505</t>
        </r>
      </text>
    </comment>
    <comment ref="D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0,7551</t>
        </r>
      </text>
    </comment>
    <comment ref="J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0,7551</t>
        </r>
      </text>
    </comment>
    <comment ref="K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P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Q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0,85</t>
        </r>
      </text>
    </comment>
    <comment ref="V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0,85</t>
        </r>
      </text>
    </comment>
    <comment ref="W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</t>
        </r>
      </text>
    </comment>
    <comment ref="AB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</t>
        </r>
      </text>
    </comment>
    <comment ref="AC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4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84,875</t>
        </r>
      </text>
    </comment>
    <comment ref="D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0,8575</t>
        </r>
      </text>
    </comment>
    <comment ref="J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0,8575</t>
        </r>
      </text>
    </comment>
    <comment ref="K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0,6875</t>
        </r>
      </text>
    </comment>
    <comment ref="P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0,6875</t>
        </r>
      </text>
    </comment>
    <comment ref="Q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0,85</t>
        </r>
      </text>
    </comment>
    <comment ref="V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0,85</t>
        </r>
      </text>
    </comment>
    <comment ref="W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</t>
        </r>
      </text>
    </comment>
    <comment ref="AB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</t>
        </r>
      </text>
    </comment>
    <comment ref="AC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5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C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90,73</t>
        </r>
      </text>
    </comment>
    <comment ref="D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0,9246</t>
        </r>
      </text>
    </comment>
    <comment ref="J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0,9246</t>
        </r>
      </text>
    </comment>
    <comment ref="K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0,8</t>
        </r>
      </text>
    </comment>
    <comment ref="P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0,8</t>
        </r>
      </text>
    </comment>
    <comment ref="Q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B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C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0,5</t>
        </r>
      </text>
    </comment>
    <comment ref="AN36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0,5</t>
        </r>
      </text>
    </comment>
    <comment ref="C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88,128</t>
        </r>
      </text>
    </comment>
    <comment ref="D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E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F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0,9195</t>
        </r>
      </text>
    </comment>
    <comment ref="J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0,9195</t>
        </r>
      </text>
    </comment>
    <comment ref="K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L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0,625</t>
        </r>
      </text>
    </comment>
    <comment ref="P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0,625</t>
        </r>
      </text>
    </comment>
    <comment ref="Q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R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V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W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X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0,7778</t>
        </r>
      </text>
    </comment>
    <comment ref="AB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0,7778</t>
        </r>
      </text>
    </comment>
    <comment ref="AC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D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H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  <comment ref="AI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J3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1</t>
        </r>
      </text>
    </comment>
    <comment ref="AN37" authorId="0" shapeId="0">
      <text>
        <r>
          <rPr>
            <b/>
            <sz val="9"/>
            <color indexed="81"/>
            <rFont val="Tahoma"/>
            <charset val="1"/>
          </rPr>
          <t>Значение показателя из базы: 1</t>
        </r>
      </text>
    </comment>
  </commentList>
</comments>
</file>

<file path=xl/comments8.xml><?xml version="1.0" encoding="utf-8"?>
<comments xmlns="http://schemas.openxmlformats.org/spreadsheetml/2006/main">
  <authors>
    <author>Соболевская Наталья Викторовна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"Показатели.Оценка качества ФМ_Сопоставимый"
[Все показатели].[Итоговая оценка по главному распорядителю средств местного бюджета]
Частный фильтр "Период.Период"
[Данные всех периодов].[2023]
Параметр "Год" (от родительской задачи)
Значение из базы (по всем элементам): 90,844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Свободный "Ранг"
Итоги подводятся только по видимым элементам (сумма).
Включена типовая формула:
=ЕСЛИ(Взвешенное значение="";"";RANK(Взвешенное значение;Криста_Мера_17_0))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81,93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87,773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92,0465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90,53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73,2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85,355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71,1825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67,0225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72,75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67,245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83,0625</t>
        </r>
      </text>
    </comment>
    <comment ref="C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95,945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88,549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73,574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74,044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89,995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83,505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83,9375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90,73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88,128</t>
        </r>
      </text>
    </comment>
  </commentList>
</comments>
</file>

<file path=xl/comments9.xml><?xml version="1.0" encoding="utf-8"?>
<comments xmlns="http://schemas.openxmlformats.org/spreadsheetml/2006/main">
  <authors>
    <author>Соболевская Наталья Викторовна</author>
  </authors>
  <commentList>
    <comment ref="B7" authorId="0" shapeId="0">
      <text>
        <r>
          <rPr>
            <b/>
            <sz val="9"/>
            <color indexed="81"/>
            <rFont val="Tahoma"/>
            <charset val="1"/>
          </rPr>
          <t>Измерение "Администратор.Сопоставим"
Параметр "Администратор" (от родительской задачи)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Куб "ФО_Оценка качества ФМ_Показатели"; Мера "Взвешенное значение"
Итоги подводятся только по видимым элементам (сумма).
Частный фильтр "Показатели.Оценка качества ФМ_Сопоставимый"
[Все показатели].[Итоговая оценка по главному распорядителю средств местного бюджета]
Частный фильтр "Период.Период"
[Данные всех периодов].[2023]
Параметр "Год" (от родительской задачи)
Значение из базы (по всем элементам): 90,844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Свободный "Уровень качества"
Итоги подводятся только по видимым элементам (не вычислять).
Включена типовая формула:
=ЕСЛИ(Взвешенное значение="";"";ЕСЛИ(Взвешенное значение=100;"Максимальный";ЕСЛИ(И(70&lt;Взвешенное значение;Взвешенное значение&lt;=99.9);"Высокий";ЕСЛИ(И(55&lt;Взвешенное значение;Взвешенное значение&lt;=70);"Хороший";ЕСЛИ(И(45&lt;Взвешенное значение;Взвешенное значение&lt;=55);"Удовлетворительный";ЕСЛИ(И(35&lt;Взвешенное значение;Взвешенное значение&lt;=45);"Низкий";""))))))</t>
        </r>
      </text>
    </comment>
    <comment ref="C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81,93</t>
        </r>
      </text>
    </comment>
    <comment ref="C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87,773</t>
        </r>
      </text>
    </comment>
    <comment ref="C1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92,0465</t>
        </r>
      </text>
    </comment>
    <comment ref="C1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90,53</t>
        </r>
      </text>
    </comment>
    <comment ref="C1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73,2</t>
        </r>
      </text>
    </comment>
    <comment ref="C1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85,355</t>
        </r>
      </text>
    </comment>
    <comment ref="C1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71,1825</t>
        </r>
      </text>
    </comment>
    <comment ref="C1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67,0225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72,75</t>
        </r>
      </text>
    </comment>
    <comment ref="C1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67,245</t>
        </r>
      </text>
    </comment>
    <comment ref="C18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83,0625</t>
        </r>
      </text>
    </comment>
    <comment ref="C19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95,945</t>
        </r>
      </text>
    </comment>
    <comment ref="C20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88,549</t>
        </r>
      </text>
    </comment>
    <comment ref="C21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73,574</t>
        </r>
      </text>
    </comment>
    <comment ref="C22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74,044</t>
        </r>
      </text>
    </comment>
    <comment ref="C23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89,995</t>
        </r>
      </text>
    </comment>
    <comment ref="C24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83,505</t>
        </r>
      </text>
    </comment>
    <comment ref="C25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83,9375</t>
        </r>
      </text>
    </comment>
    <comment ref="C26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90,73</t>
        </r>
      </text>
    </comment>
    <comment ref="C27" authorId="0" shapeId="0">
      <text>
        <r>
          <rPr>
            <b/>
            <sz val="9"/>
            <color indexed="81"/>
            <rFont val="Tahoma"/>
            <charset val="1"/>
          </rPr>
          <t>Значение из базы (по всем элементам): 88,128</t>
        </r>
      </text>
    </comment>
  </commentList>
</comments>
</file>

<file path=xl/sharedStrings.xml><?xml version="1.0" encoding="utf-8"?>
<sst xmlns="http://schemas.openxmlformats.org/spreadsheetml/2006/main" count="797" uniqueCount="122">
  <si>
    <t>2. По необходимости откорректировать значение показателя "Применим ли в оценке" и веса показателей по НПА.</t>
  </si>
  <si>
    <t>Вес показателя, согласно НПА:</t>
  </si>
  <si>
    <t>применимость направления 1</t>
  </si>
  <si>
    <t>Применим ли к оценке</t>
  </si>
  <si>
    <t>Вспомогательные столбцы для расчета веса</t>
  </si>
  <si>
    <t>Сумма балов</t>
  </si>
  <si>
    <t>3. Проверить данные. Если всё корректно, то записать данные в систему (нажать на кнопку "Записать данные" на панели инструментов).</t>
  </si>
  <si>
    <t>Наименование ГРБС</t>
  </si>
  <si>
    <t>Код</t>
  </si>
  <si>
    <t>Вес направления оценки, согласно НПА:</t>
  </si>
  <si>
    <t>2. По необходимости откорректировать значение оценки направления "Применим ли в оценке" и веса направлений оценки по НПА.</t>
  </si>
  <si>
    <t>Итого баллов</t>
  </si>
  <si>
    <t>Сумма баллов</t>
  </si>
  <si>
    <t>Инструкция:</t>
  </si>
  <si>
    <t>1. Необходимо обновить лист (нажать на кнопку "Обновить" на панелиинструментов).</t>
  </si>
  <si>
    <t>Значение показателя (в %)</t>
  </si>
  <si>
    <t>Оценка показателя       (в баллах)</t>
  </si>
  <si>
    <t>Вес направления</t>
  </si>
  <si>
    <t>Итоговая оценка</t>
  </si>
  <si>
    <t>Городская Дума Краснодара</t>
  </si>
  <si>
    <t>Департамент финансов администрации муниципального образования город Краснодар</t>
  </si>
  <si>
    <t>Контрольно-счётная палата муниципального образования город Краснодар</t>
  </si>
  <si>
    <t>Департамент архитектуры и градостроительства администрации муниципального образования город Краснодар</t>
  </si>
  <si>
    <t>Департамент строительства администрации муниципального образования город Краснодар</t>
  </si>
  <si>
    <t>Управление гражданской защиты администрации муниципального образования город Краснодар</t>
  </si>
  <si>
    <t>Департамент муниципальной собственности и городских земель администрации муниципального образования город Краснодар</t>
  </si>
  <si>
    <t>Департамент образования администрации муниципального образования город Краснодар</t>
  </si>
  <si>
    <t>Управление культуры администрации муниципального образования город Краснодар</t>
  </si>
  <si>
    <t>Управление по физической культуре и спорту администрации муниципального образования город Краснодар</t>
  </si>
  <si>
    <t>Администрация Западного внутригородского округа города Краснодара</t>
  </si>
  <si>
    <t>Администрация Центрального внутригородского округа города Краснодара</t>
  </si>
  <si>
    <t>Администрация Прикубанского внутригородского округа города Краснодара</t>
  </si>
  <si>
    <t>Администрация Карасунского внутригородского округа города Краснодара</t>
  </si>
  <si>
    <t>Управление по социальным вопросам администрации муниципального образования город Краснодар</t>
  </si>
  <si>
    <t>Управление по делам молодёжи администрации муниципального образования город Краснодар</t>
  </si>
  <si>
    <t>Управление по вопросам семьи и детства администрации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</si>
  <si>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</si>
  <si>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Вес показателя (расчетный)</t>
  </si>
  <si>
    <t>Применимость показателя</t>
  </si>
  <si>
    <t>Оценка с учетом веса         (в баллах)</t>
  </si>
  <si>
    <t>применимость направления</t>
  </si>
  <si>
    <t>1. Необходимо обновить лист (нажать на кнопку "Обновить" на панели инструментов).</t>
  </si>
  <si>
    <t>Ранг</t>
  </si>
  <si>
    <t>3.5 Наличие просроченной кредиторской задолженности ГРБС и подведомственных ПБС на конец отчётного периода</t>
  </si>
  <si>
    <t>Оценка направления</t>
  </si>
  <si>
    <t xml:space="preserve">Значение показателя </t>
  </si>
  <si>
    <t>Значение показателя )</t>
  </si>
  <si>
    <t>Оценка (с учетом веса)</t>
  </si>
  <si>
    <t>Оценка с учетом 
веса (в баллах)</t>
  </si>
  <si>
    <t>Оценка 
направления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</si>
  <si>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</si>
  <si>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Администрация муниципального образования город Краснодар</t>
  </si>
  <si>
    <t>1. Управление расходами местного бюджета</t>
  </si>
  <si>
    <t>1.8 "Качество составления прогнозных показателей исполнения бюджетных обязательств"</t>
  </si>
  <si>
    <t>1.3 "Своевременность представления уточнённого реестра расходных обязательств"</t>
  </si>
  <si>
    <t>1.5 "Своевременность принятия бюджетных обязательств"</t>
  </si>
  <si>
    <t>1.6 "Соблюдение требований о непревышении бюджетных обязательств ГРБС над лимитами бюджетных обязательств"</t>
  </si>
  <si>
    <t>1.7 "Качество планирования расходов"</t>
  </si>
  <si>
    <t>1.9 "Качество осуществления равномерности расходов"</t>
  </si>
  <si>
    <t>1.12 "Доля не использованных на конец года бюджетных ассигнований"</t>
  </si>
  <si>
    <t>1.14 "Доля не использованных на конец года бюджетных ассигнований"</t>
  </si>
  <si>
    <t>1. Необходимо обновить лист (нажать кнопку "Обновить" на панели инструментов).</t>
  </si>
  <si>
    <t>3. Проверить данные. Если всё корректно, то записать данные в систему (нажать кнопку "Записать данные" на панели инструментов).</t>
  </si>
  <si>
    <t>1.13 "Эффективность использования межбюджетных трансфертов, имеющих целевое назначение, источником финансового обеспечения которых являются средства федерального бюджета, краевого бюджета"</t>
  </si>
  <si>
    <t>1.15 "Эффективность управления кредиторской задолженностью по расчётам с поставщиками и подрядчиками"</t>
  </si>
  <si>
    <t>1.16 "Наличие просроченной кредиторской задолженности по расходам"</t>
  </si>
  <si>
    <t>1.18 "Динамика количества поступивших в департамент финансов исполнительных документов, подлежащих взысканию (в количественном выражении)"</t>
  </si>
  <si>
    <t>1.1 "Доля отклоненных планов-графиков (изменений в планы-графики) закупок, представленных в департамент финансов администрации муниципального образования город Краснодар в рамках возложенных функций по осуществлению контроля в сфере закупок"</t>
  </si>
  <si>
    <t>2.1 Качество планирования поступления налоговых и неналоговых доходов местного бюджета</t>
  </si>
  <si>
    <t>2. Управление доходами местного бюджета</t>
  </si>
  <si>
    <t>2.3 Наличие утверждённой методики прогнозирования поступлений доходов в местный бюджет</t>
  </si>
  <si>
    <t>2.4 Наличие просроченной дебиторской задолженности по доходам</t>
  </si>
  <si>
    <t>2.5 Качество управления просроченной дебиторской задолженностью по неналоговым платежам в бюджет</t>
  </si>
  <si>
    <t>3. Ведение учета и составление бюджетной отчётности</t>
  </si>
  <si>
    <t xml:space="preserve">3.2 Нарушение требований к бюджетному учёту, в том числе к составлению, представлению бюджетной отчётности </t>
  </si>
  <si>
    <t>3.3 Соблюдение сроков представления ГРБС годовой бюджетной (бухгалтерской) отчётности, устанавливаемых ежегодно приказом департамента финансов</t>
  </si>
  <si>
    <t>4.Организация и осуществление внутреннего финансового аудита</t>
  </si>
  <si>
    <t xml:space="preserve">4.1 Качество правого акта об организации внутреннего финансового аудита </t>
  </si>
  <si>
    <t>4.2 Качество планирования внутреннего финансового аудита</t>
  </si>
  <si>
    <t>4.3 Качество проведения внутреннего финансового аудита и составления отчётности о результатах внутреннего финансового аудита</t>
  </si>
  <si>
    <t>4.4 Наличие на официальном сайте в сети Интернет по размещению информации о государственных и муниципальных учреждениях (www.bus.gov.ru) сведений о муниципальных учреждениях</t>
  </si>
  <si>
    <t>5. Исполнение бюджетных процедур во взаимосвязи с выявленными бюджетными нарушениями</t>
  </si>
  <si>
    <t>5.1 Качество исполнения представлений (предписаний) органов внешнего государственного (муниципального) финансового контроля</t>
  </si>
  <si>
    <t>5.2 Качество исполнения представлений (предписаний) органов внутреннего государственного (муниципального) финансового контроля</t>
  </si>
  <si>
    <t>6. Управление активами (имуществом)</t>
  </si>
  <si>
    <t>6.1 Недостачи и хищения нефинансовых активов</t>
  </si>
  <si>
    <t>6.2 Проведение инвентаризации активов и обязательств перед составлением годовой бюджетной отчётности</t>
  </si>
  <si>
    <t>4. Организация и осуществление внутреннего финансового аудита</t>
  </si>
  <si>
    <t>Департамент транспорта и дорожного хозяйства администрации муниципального образования город Краснодар</t>
  </si>
  <si>
    <t xml:space="preserve">Применимость направления </t>
  </si>
  <si>
    <t>Применимость направления</t>
  </si>
  <si>
    <t>1.17 "Приостановление операций по расходованию средств на лицевых счетах подведомственных главному администратору получателей средств местного бюджета в связи с нарушением процедур исполнения судебных актов, предусматривающих обращение взыскания на средства местного бюджета по обязательствам муниципальных казенных учреждений"</t>
  </si>
  <si>
    <t>3.1 Степень достоверности бюджетной отчётности (ст.264.4 БК РФ)</t>
  </si>
  <si>
    <t>1.4 "Качество правового акта главного распорядителя средств местного бюджета, регулирующего порядок составления, утверждения и ведения бюджетных смет"</t>
  </si>
  <si>
    <t>2.2 Качество администрирования доходов по возврату из местного бюджета неиспользованных остатков межбюджетных трансфертов, имеющих целевое назначение, в краевой бюджет</t>
  </si>
  <si>
    <t>Уровень качества</t>
  </si>
  <si>
    <t>1.14 "Доля не использованных на конец года бюджетных ассигнований по межбюджетным трансфертам"</t>
  </si>
  <si>
    <t>1.11 "Качество помесячного исполнения кассового плана ГАБС в части кассовых выплат по расходам местного бюджета с учётом прогнозных значений* (показатель применим с 2021 года)"</t>
  </si>
  <si>
    <t>1.11 "Качество помесячного исполнения кассового плана ГАБС в части кассовых выплат по расходам местного бюджета с учётом прогнозных значений*</t>
  </si>
  <si>
    <t>901</t>
  </si>
  <si>
    <t>902</t>
  </si>
  <si>
    <t>905</t>
  </si>
  <si>
    <t>910</t>
  </si>
  <si>
    <t>917</t>
  </si>
  <si>
    <t>918</t>
  </si>
  <si>
    <t>920</t>
  </si>
  <si>
    <t>921</t>
  </si>
  <si>
    <t>923</t>
  </si>
  <si>
    <t>925</t>
  </si>
  <si>
    <t>926</t>
  </si>
  <si>
    <t>929</t>
  </si>
  <si>
    <t>932</t>
  </si>
  <si>
    <t>933</t>
  </si>
  <si>
    <t>934</t>
  </si>
  <si>
    <t>935</t>
  </si>
  <si>
    <t>936</t>
  </si>
  <si>
    <t>938</t>
  </si>
  <si>
    <t>942</t>
  </si>
  <si>
    <t>953</t>
  </si>
  <si>
    <t>956</t>
  </si>
  <si>
    <t>Итоговая оценка качества финансового менеджмента по итогам 2023 года</t>
  </si>
  <si>
    <t>Рейтинг по итогам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</si>
</sst>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;[Red]\-#,##0.000"/>
    <numFmt numFmtId="165" formatCode="#,##0.0;[Red]\-#,##0.0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 Cyr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8"/>
      <color indexed="23"/>
      <name val="Calibri"/>
      <family val="2"/>
      <charset val="204"/>
    </font>
    <font>
      <sz val="11"/>
      <name val="Calibri"/>
      <family val="2"/>
      <charset val="204"/>
    </font>
    <font>
      <b/>
      <sz val="9"/>
      <color indexed="81"/>
      <name val="Tahoma"/>
      <charset val="1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darkDown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06">
    <xf numFmtId="0" fontId="0" fillId="0" borderId="0" applyBorder="0">
      <protection locked="0"/>
    </xf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5" fillId="5" borderId="1" applyNumberFormat="0" applyAlignment="0" applyProtection="0"/>
    <xf numFmtId="0" fontId="6" fillId="13" borderId="2" applyNumberFormat="0" applyAlignment="0" applyProtection="0"/>
    <xf numFmtId="0" fontId="7" fillId="13" borderId="1" applyNumberFormat="0" applyAlignment="0" applyProtection="0"/>
    <xf numFmtId="0" fontId="2" fillId="14" borderId="3" applyNumberFormat="0">
      <alignment horizontal="right" vertical="top" wrapText="1"/>
    </xf>
    <xf numFmtId="0" fontId="25" fillId="14" borderId="3" applyNumberFormat="0">
      <alignment horizontal="right" vertical="top" wrapText="1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2" fillId="0" borderId="3" applyNumberFormat="0">
      <alignment horizontal="right" vertical="top"/>
    </xf>
    <xf numFmtId="0" fontId="25" fillId="0" borderId="3" applyNumberFormat="0">
      <alignment horizontal="right" vertical="top"/>
    </xf>
    <xf numFmtId="0" fontId="3" fillId="0" borderId="4" applyNumberFormat="0">
      <alignment horizontal="right" vertical="top"/>
    </xf>
    <xf numFmtId="0" fontId="2" fillId="15" borderId="3" applyNumberFormat="0">
      <alignment horizontal="right" vertical="top"/>
    </xf>
    <xf numFmtId="0" fontId="2" fillId="15" borderId="3" applyNumberFormat="0">
      <alignment horizontal="right" vertical="top"/>
    </xf>
    <xf numFmtId="0" fontId="3" fillId="15" borderId="4" applyNumberFormat="0">
      <alignment horizontal="right" vertical="top"/>
    </xf>
    <xf numFmtId="49" fontId="2" fillId="13" borderId="3">
      <alignment horizontal="left" vertical="top"/>
    </xf>
    <xf numFmtId="49" fontId="8" fillId="0" borderId="3">
      <alignment horizontal="left" vertical="top"/>
    </xf>
    <xf numFmtId="49" fontId="8" fillId="0" borderId="3">
      <alignment horizontal="left" vertical="top"/>
    </xf>
    <xf numFmtId="49" fontId="13" fillId="0" borderId="4">
      <alignment horizontal="left" vertical="top"/>
    </xf>
    <xf numFmtId="49" fontId="2" fillId="13" borderId="3">
      <alignment horizontal="left" vertical="top"/>
    </xf>
    <xf numFmtId="49" fontId="3" fillId="16" borderId="4">
      <alignment horizontal="center" vertical="center"/>
    </xf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2" fillId="6" borderId="3">
      <alignment horizontal="left" vertical="top" wrapText="1"/>
    </xf>
    <xf numFmtId="0" fontId="2" fillId="6" borderId="3">
      <alignment horizontal="left" vertical="top" wrapText="1"/>
    </xf>
    <xf numFmtId="0" fontId="3" fillId="17" borderId="4">
      <alignment horizontal="center" vertical="center" wrapText="1"/>
    </xf>
    <xf numFmtId="0" fontId="8" fillId="0" borderId="3">
      <alignment horizontal="left" vertical="top" wrapText="1"/>
    </xf>
    <xf numFmtId="0" fontId="8" fillId="0" borderId="3">
      <alignment horizontal="left" vertical="top" wrapText="1"/>
    </xf>
    <xf numFmtId="0" fontId="13" fillId="0" borderId="4">
      <alignment horizontal="left" vertical="top" wrapText="1"/>
    </xf>
    <xf numFmtId="0" fontId="2" fillId="2" borderId="3">
      <alignment horizontal="left" vertical="top" wrapText="1"/>
    </xf>
    <xf numFmtId="0" fontId="2" fillId="2" borderId="3">
      <alignment horizontal="left" vertical="top" wrapText="1"/>
    </xf>
    <xf numFmtId="0" fontId="3" fillId="18" borderId="4">
      <alignment horizontal="left" vertical="top" wrapText="1"/>
    </xf>
    <xf numFmtId="0" fontId="2" fillId="19" borderId="3">
      <alignment horizontal="left" vertical="top" wrapText="1"/>
    </xf>
    <xf numFmtId="0" fontId="2" fillId="19" borderId="3">
      <alignment horizontal="left" vertical="top" wrapText="1"/>
    </xf>
    <xf numFmtId="0" fontId="3" fillId="20" borderId="4">
      <alignment horizontal="center" vertical="center" wrapText="1"/>
    </xf>
    <xf numFmtId="0" fontId="2" fillId="21" borderId="3">
      <alignment horizontal="left" vertical="top" wrapText="1"/>
    </xf>
    <xf numFmtId="0" fontId="2" fillId="21" borderId="3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center" vertical="center" wrapText="1"/>
    </xf>
    <xf numFmtId="0" fontId="2" fillId="23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4">
      <alignment horizontal="left" vertical="top" wrapText="1"/>
    </xf>
    <xf numFmtId="0" fontId="2" fillId="23" borderId="3">
      <alignment horizontal="left" vertical="top" wrapText="1"/>
    </xf>
    <xf numFmtId="0" fontId="3" fillId="24" borderId="4">
      <alignment horizontal="left" vertical="top" wrapText="1"/>
    </xf>
    <xf numFmtId="0" fontId="12" fillId="0" borderId="0">
      <alignment horizontal="left" vertical="top"/>
    </xf>
    <xf numFmtId="0" fontId="12" fillId="0" borderId="0">
      <alignment horizontal="left" vertical="top"/>
    </xf>
    <xf numFmtId="0" fontId="26" fillId="0" borderId="0">
      <alignment horizontal="left" vertical="top"/>
    </xf>
    <xf numFmtId="0" fontId="13" fillId="0" borderId="8" applyNumberFormat="0" applyFill="0" applyAlignment="0" applyProtection="0"/>
    <xf numFmtId="0" fontId="14" fillId="25" borderId="9" applyNumberFormat="0" applyAlignment="0" applyProtection="0"/>
    <xf numFmtId="0" fontId="15" fillId="0" borderId="0" applyNumberFormat="0" applyFill="0" applyBorder="0" applyAlignment="0" applyProtection="0"/>
    <xf numFmtId="0" fontId="16" fillId="26" borderId="0" applyNumberFormat="0" applyBorder="0" applyAlignment="0" applyProtection="0"/>
    <xf numFmtId="0" fontId="2" fillId="0" borderId="0"/>
    <xf numFmtId="0" fontId="24" fillId="0" borderId="0"/>
    <xf numFmtId="0" fontId="25" fillId="0" borderId="0"/>
    <xf numFmtId="0" fontId="3" fillId="0" borderId="0">
      <protection locked="0"/>
    </xf>
    <xf numFmtId="0" fontId="2" fillId="6" borderId="10" applyNumberFormat="0">
      <alignment horizontal="right" vertical="top"/>
    </xf>
    <xf numFmtId="0" fontId="2" fillId="2" borderId="10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3" fillId="0" borderId="4" applyNumberFormat="0">
      <alignment horizontal="right" vertical="top"/>
    </xf>
    <xf numFmtId="0" fontId="2" fillId="2" borderId="10" applyNumberFormat="0">
      <alignment horizontal="right" vertical="top"/>
    </xf>
    <xf numFmtId="0" fontId="3" fillId="18" borderId="10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3" fillId="0" borderId="4" applyNumberFormat="0">
      <alignment horizontal="right" vertical="top"/>
    </xf>
    <xf numFmtId="0" fontId="2" fillId="6" borderId="10" applyNumberFormat="0">
      <alignment horizontal="right" vertical="top"/>
    </xf>
    <xf numFmtId="0" fontId="3" fillId="17" borderId="10" applyNumberFormat="0">
      <alignment horizontal="right" vertical="top"/>
    </xf>
    <xf numFmtId="0" fontId="2" fillId="19" borderId="10" applyNumberFormat="0">
      <alignment horizontal="right" vertical="top"/>
    </xf>
    <xf numFmtId="0" fontId="2" fillId="0" borderId="3" applyNumberFormat="0">
      <alignment horizontal="right" vertical="top"/>
    </xf>
    <xf numFmtId="0" fontId="2" fillId="0" borderId="3" applyNumberFormat="0">
      <alignment horizontal="right" vertical="top"/>
    </xf>
    <xf numFmtId="0" fontId="3" fillId="0" borderId="4" applyNumberFormat="0">
      <alignment horizontal="right" vertical="top"/>
    </xf>
    <xf numFmtId="0" fontId="2" fillId="19" borderId="10" applyNumberFormat="0">
      <alignment horizontal="right" vertical="top"/>
    </xf>
    <xf numFmtId="0" fontId="3" fillId="20" borderId="10" applyNumberFormat="0">
      <alignment horizontal="right" vertical="top"/>
    </xf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27" borderId="11" applyNumberFormat="0" applyFont="0" applyAlignment="0" applyProtection="0"/>
    <xf numFmtId="49" fontId="19" fillId="14" borderId="3">
      <alignment horizontal="center" vertical="top" wrapText="1"/>
    </xf>
    <xf numFmtId="49" fontId="2" fillId="0" borderId="3">
      <alignment horizontal="left" vertical="top" wrapText="1"/>
    </xf>
    <xf numFmtId="49" fontId="2" fillId="0" borderId="3">
      <alignment horizontal="left" vertical="top" wrapText="1"/>
    </xf>
    <xf numFmtId="49" fontId="27" fillId="0" borderId="4">
      <alignment horizontal="left" vertical="top" wrapText="1"/>
    </xf>
    <xf numFmtId="49" fontId="19" fillId="26" borderId="3">
      <alignment horizontal="left" vertical="top" wrapText="1"/>
    </xf>
    <xf numFmtId="49" fontId="5" fillId="28" borderId="4">
      <alignment horizontal="left" vertical="top" wrapText="1"/>
    </xf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" fillId="14" borderId="3">
      <alignment horizontal="left" vertical="top" wrapText="1"/>
    </xf>
    <xf numFmtId="0" fontId="2" fillId="0" borderId="3">
      <alignment horizontal="left" vertical="top" wrapText="1"/>
    </xf>
    <xf numFmtId="0" fontId="2" fillId="0" borderId="3">
      <alignment horizontal="left" vertical="top" wrapText="1"/>
    </xf>
    <xf numFmtId="0" fontId="3" fillId="0" borderId="4">
      <alignment horizontal="left" vertical="top" wrapText="1"/>
    </xf>
    <xf numFmtId="0" fontId="25" fillId="14" borderId="3">
      <alignment horizontal="left" vertical="top" wrapText="1"/>
    </xf>
    <xf numFmtId="0" fontId="3" fillId="24" borderId="4">
      <alignment horizontal="left" vertical="top" wrapText="1"/>
    </xf>
    <xf numFmtId="0" fontId="2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5" borderId="1" applyNumberFormat="0" applyAlignment="0" applyProtection="0"/>
    <xf numFmtId="0" fontId="5" fillId="5" borderId="1" applyNumberFormat="0" applyAlignment="0" applyProtection="0"/>
    <xf numFmtId="0" fontId="5" fillId="5" borderId="1" applyNumberFormat="0" applyAlignment="0" applyProtection="0"/>
    <xf numFmtId="0" fontId="6" fillId="13" borderId="2" applyNumberFormat="0" applyAlignment="0" applyProtection="0"/>
    <xf numFmtId="0" fontId="6" fillId="13" borderId="2" applyNumberFormat="0" applyAlignment="0" applyProtection="0"/>
    <xf numFmtId="0" fontId="6" fillId="13" borderId="2" applyNumberFormat="0" applyAlignment="0" applyProtection="0"/>
    <xf numFmtId="0" fontId="7" fillId="13" borderId="1" applyNumberFormat="0" applyAlignment="0" applyProtection="0"/>
    <xf numFmtId="0" fontId="7" fillId="13" borderId="1" applyNumberFormat="0" applyAlignment="0" applyProtection="0"/>
    <xf numFmtId="0" fontId="7" fillId="13" borderId="1" applyNumberFormat="0" applyAlignment="0" applyProtection="0"/>
    <xf numFmtId="0" fontId="2" fillId="14" borderId="3" applyNumberFormat="0">
      <alignment horizontal="right" vertical="top" wrapText="1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2" fillId="0" borderId="3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5" borderId="4" applyNumberFormat="0">
      <alignment horizontal="right" vertical="top"/>
    </xf>
    <xf numFmtId="0" fontId="3" fillId="15" borderId="4" applyNumberFormat="0">
      <alignment horizontal="right" vertical="top"/>
    </xf>
    <xf numFmtId="0" fontId="3" fillId="15" borderId="4" applyNumberFormat="0">
      <alignment horizontal="right" vertical="top"/>
    </xf>
    <xf numFmtId="0" fontId="3" fillId="15" borderId="4" applyNumberFormat="0">
      <alignment horizontal="right" vertical="top"/>
    </xf>
    <xf numFmtId="0" fontId="3" fillId="15" borderId="4" applyNumberFormat="0">
      <alignment horizontal="right" vertical="top"/>
    </xf>
    <xf numFmtId="0" fontId="3" fillId="15" borderId="4" applyNumberFormat="0">
      <alignment horizontal="right" vertical="top"/>
    </xf>
    <xf numFmtId="49" fontId="13" fillId="0" borderId="4">
      <alignment horizontal="left" vertical="top"/>
    </xf>
    <xf numFmtId="49" fontId="13" fillId="0" borderId="4">
      <alignment horizontal="left" vertical="top"/>
    </xf>
    <xf numFmtId="49" fontId="13" fillId="0" borderId="4">
      <alignment horizontal="left" vertical="top"/>
    </xf>
    <xf numFmtId="49" fontId="13" fillId="0" borderId="4">
      <alignment horizontal="left" vertical="top"/>
    </xf>
    <xf numFmtId="49" fontId="13" fillId="0" borderId="4">
      <alignment horizontal="left" vertical="top"/>
    </xf>
    <xf numFmtId="49" fontId="13" fillId="0" borderId="4">
      <alignment horizontal="left" vertical="top"/>
    </xf>
    <xf numFmtId="49" fontId="3" fillId="16" borderId="4">
      <alignment horizontal="left" vertical="top"/>
    </xf>
    <xf numFmtId="49" fontId="3" fillId="16" borderId="4">
      <alignment horizontal="left" vertical="top"/>
    </xf>
    <xf numFmtId="49" fontId="3" fillId="16" borderId="4">
      <alignment horizontal="left" vertical="top"/>
    </xf>
    <xf numFmtId="49" fontId="3" fillId="16" borderId="4">
      <alignment horizontal="left" vertical="top"/>
    </xf>
    <xf numFmtId="49" fontId="3" fillId="16" borderId="4">
      <alignment horizontal="left" vertical="top"/>
    </xf>
    <xf numFmtId="49" fontId="3" fillId="16" borderId="4">
      <alignment horizontal="left" vertical="top"/>
    </xf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" fillId="17" borderId="4">
      <alignment horizontal="left" vertical="top" wrapText="1"/>
    </xf>
    <xf numFmtId="0" fontId="3" fillId="17" borderId="4">
      <alignment horizontal="left" vertical="top" wrapText="1"/>
    </xf>
    <xf numFmtId="0" fontId="3" fillId="17" borderId="4">
      <alignment horizontal="left" vertical="top" wrapText="1"/>
    </xf>
    <xf numFmtId="0" fontId="3" fillId="17" borderId="4">
      <alignment horizontal="left" vertical="top" wrapText="1"/>
    </xf>
    <xf numFmtId="0" fontId="3" fillId="17" borderId="4">
      <alignment horizontal="left" vertical="top" wrapText="1"/>
    </xf>
    <xf numFmtId="0" fontId="3" fillId="17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13" fillId="0" borderId="4">
      <alignment horizontal="left" vertical="top" wrapText="1"/>
    </xf>
    <xf numFmtId="0" fontId="3" fillId="18" borderId="4">
      <alignment horizontal="left" vertical="top" wrapText="1"/>
    </xf>
    <xf numFmtId="0" fontId="3" fillId="18" borderId="4">
      <alignment horizontal="left" vertical="top" wrapText="1"/>
    </xf>
    <xf numFmtId="0" fontId="3" fillId="18" borderId="4">
      <alignment horizontal="left" vertical="top" wrapText="1"/>
    </xf>
    <xf numFmtId="0" fontId="3" fillId="18" borderId="4">
      <alignment horizontal="left" vertical="top" wrapText="1"/>
    </xf>
    <xf numFmtId="0" fontId="3" fillId="18" borderId="4">
      <alignment horizontal="left" vertical="top" wrapText="1"/>
    </xf>
    <xf numFmtId="0" fontId="3" fillId="18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0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22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26" fillId="0" borderId="0">
      <alignment horizontal="left" vertical="top"/>
    </xf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4" fillId="25" borderId="9" applyNumberFormat="0" applyAlignment="0" applyProtection="0"/>
    <xf numFmtId="0" fontId="14" fillId="25" borderId="9" applyNumberFormat="0" applyAlignment="0" applyProtection="0"/>
    <xf numFmtId="0" fontId="14" fillId="25" borderId="9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8" borderId="10" applyNumberFormat="0">
      <alignment horizontal="right" vertical="top"/>
    </xf>
    <xf numFmtId="0" fontId="3" fillId="18" borderId="10" applyNumberFormat="0">
      <alignment horizontal="right" vertical="top"/>
    </xf>
    <xf numFmtId="0" fontId="3" fillId="18" borderId="10" applyNumberFormat="0">
      <alignment horizontal="right" vertical="top"/>
    </xf>
    <xf numFmtId="0" fontId="3" fillId="18" borderId="10" applyNumberFormat="0">
      <alignment horizontal="right" vertical="top"/>
    </xf>
    <xf numFmtId="0" fontId="3" fillId="18" borderId="10" applyNumberFormat="0">
      <alignment horizontal="right" vertical="top"/>
    </xf>
    <xf numFmtId="0" fontId="3" fillId="18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17" borderId="10" applyNumberFormat="0">
      <alignment horizontal="right" vertical="top"/>
    </xf>
    <xf numFmtId="0" fontId="3" fillId="17" borderId="10" applyNumberFormat="0">
      <alignment horizontal="right" vertical="top"/>
    </xf>
    <xf numFmtId="0" fontId="3" fillId="17" borderId="10" applyNumberFormat="0">
      <alignment horizontal="right" vertical="top"/>
    </xf>
    <xf numFmtId="0" fontId="3" fillId="17" borderId="10" applyNumberFormat="0">
      <alignment horizontal="right" vertical="top"/>
    </xf>
    <xf numFmtId="0" fontId="3" fillId="17" borderId="10" applyNumberFormat="0">
      <alignment horizontal="right" vertical="top"/>
    </xf>
    <xf numFmtId="0" fontId="3" fillId="17" borderId="10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0" borderId="4" applyNumberFormat="0">
      <alignment horizontal="right" vertical="top"/>
    </xf>
    <xf numFmtId="0" fontId="3" fillId="20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20" borderId="10" applyNumberFormat="0">
      <alignment horizontal="right" vertical="top"/>
    </xf>
    <xf numFmtId="0" fontId="3" fillId="20" borderId="10" applyNumberFormat="0">
      <alignment horizontal="right" vertical="top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0" fontId="3" fillId="27" borderId="11" applyNumberFormat="0" applyFont="0" applyAlignment="0" applyProtection="0"/>
    <xf numFmtId="49" fontId="27" fillId="0" borderId="4">
      <alignment horizontal="left" vertical="top" wrapText="1"/>
    </xf>
    <xf numFmtId="49" fontId="27" fillId="0" borderId="4">
      <alignment horizontal="left" vertical="top" wrapText="1"/>
    </xf>
    <xf numFmtId="49" fontId="27" fillId="0" borderId="4">
      <alignment horizontal="left" vertical="top" wrapText="1"/>
    </xf>
    <xf numFmtId="49" fontId="27" fillId="0" borderId="4">
      <alignment horizontal="left" vertical="top" wrapText="1"/>
    </xf>
    <xf numFmtId="49" fontId="27" fillId="0" borderId="4">
      <alignment horizontal="left" vertical="top" wrapText="1"/>
    </xf>
    <xf numFmtId="49" fontId="27" fillId="0" borderId="4">
      <alignment horizontal="left" vertical="top" wrapText="1"/>
    </xf>
    <xf numFmtId="49" fontId="5" fillId="28" borderId="4">
      <alignment horizontal="left" vertical="top" wrapText="1"/>
    </xf>
    <xf numFmtId="49" fontId="5" fillId="28" borderId="4">
      <alignment horizontal="left" vertical="top" wrapText="1"/>
    </xf>
    <xf numFmtId="49" fontId="5" fillId="28" borderId="4">
      <alignment horizontal="left" vertical="top" wrapText="1"/>
    </xf>
    <xf numFmtId="49" fontId="5" fillId="28" borderId="4">
      <alignment horizontal="left" vertical="top" wrapText="1"/>
    </xf>
    <xf numFmtId="49" fontId="5" fillId="28" borderId="4">
      <alignment horizontal="left" vertical="top" wrapText="1"/>
    </xf>
    <xf numFmtId="49" fontId="5" fillId="28" borderId="4">
      <alignment horizontal="left" vertical="top" wrapText="1"/>
    </xf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3" fillId="0" borderId="4">
      <alignment horizontal="left" vertical="top" wrapText="1"/>
    </xf>
    <xf numFmtId="0" fontId="2" fillId="14" borderId="3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  <xf numFmtId="0" fontId="3" fillId="24" borderId="4">
      <alignment horizontal="left" vertical="top" wrapText="1"/>
    </xf>
  </cellStyleXfs>
  <cellXfs count="142">
    <xf numFmtId="0" fontId="0" fillId="0" borderId="0" xfId="0">
      <protection locked="0"/>
    </xf>
    <xf numFmtId="49" fontId="19" fillId="14" borderId="3" xfId="84">
      <alignment horizontal="center" vertical="top" wrapText="1"/>
    </xf>
    <xf numFmtId="0" fontId="0" fillId="28" borderId="0" xfId="0" applyFill="1">
      <protection locked="0"/>
    </xf>
    <xf numFmtId="0" fontId="0" fillId="0" borderId="13" xfId="0" applyBorder="1" applyAlignment="1">
      <alignment horizontal="center" vertical="center" wrapText="1"/>
      <protection locked="0"/>
    </xf>
    <xf numFmtId="0" fontId="0" fillId="29" borderId="0" xfId="0" applyFill="1">
      <protection locked="0"/>
    </xf>
    <xf numFmtId="0" fontId="8" fillId="29" borderId="14" xfId="0" applyFont="1" applyFill="1" applyBorder="1" applyAlignment="1">
      <alignment horizontal="center" vertical="center"/>
      <protection locked="0"/>
    </xf>
    <xf numFmtId="0" fontId="0" fillId="31" borderId="0" xfId="0" applyFill="1">
      <protection locked="0"/>
    </xf>
    <xf numFmtId="0" fontId="0" fillId="30" borderId="0" xfId="0" applyFill="1">
      <protection locked="0"/>
    </xf>
    <xf numFmtId="0" fontId="0" fillId="0" borderId="0" xfId="0" applyFill="1">
      <protection locked="0"/>
    </xf>
    <xf numFmtId="0" fontId="2" fillId="14" borderId="3" xfId="93">
      <alignment horizontal="left" vertical="top" wrapText="1"/>
    </xf>
    <xf numFmtId="0" fontId="2" fillId="14" borderId="3" xfId="10" applyNumberFormat="1">
      <alignment horizontal="right" vertical="top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28" borderId="0" xfId="0" applyFill="1" applyProtection="1"/>
    <xf numFmtId="0" fontId="8" fillId="0" borderId="14" xfId="0" applyFont="1" applyBorder="1" applyAlignment="1" applyProtection="1">
      <alignment horizontal="center" vertical="center" wrapText="1"/>
    </xf>
    <xf numFmtId="165" fontId="2" fillId="14" borderId="3" xfId="10" applyNumberFormat="1">
      <alignment horizontal="right" vertical="top" wrapText="1"/>
    </xf>
    <xf numFmtId="164" fontId="2" fillId="14" borderId="3" xfId="10" applyNumberFormat="1">
      <alignment horizontal="right" vertical="top" wrapText="1"/>
    </xf>
    <xf numFmtId="0" fontId="0" fillId="0" borderId="0" xfId="0" applyAlignment="1">
      <alignment horizontal="left" wrapText="1"/>
      <protection locked="0"/>
    </xf>
    <xf numFmtId="0" fontId="0" fillId="0" borderId="0" xfId="0" applyAlignment="1">
      <alignment horizontal="left" vertical="center" wrapText="1"/>
      <protection locked="0"/>
    </xf>
    <xf numFmtId="0" fontId="8" fillId="0" borderId="0" xfId="0" applyFont="1" applyFill="1" applyBorder="1" applyAlignment="1">
      <alignment horizontal="center" vertical="center"/>
      <protection locked="0"/>
    </xf>
    <xf numFmtId="0" fontId="0" fillId="0" borderId="0" xfId="0" applyFill="1" applyBorder="1" applyAlignment="1">
      <alignment horizontal="left" vertical="center" wrapText="1"/>
      <protection locked="0"/>
    </xf>
    <xf numFmtId="0" fontId="0" fillId="0" borderId="0" xfId="0" applyFill="1" applyAlignment="1">
      <alignment horizontal="left" vertical="center" wrapText="1"/>
      <protection locked="0"/>
    </xf>
    <xf numFmtId="0" fontId="0" fillId="0" borderId="0" xfId="0" applyFill="1" applyBorder="1" applyAlignment="1">
      <alignment horizontal="left" wrapText="1"/>
      <protection locked="0"/>
    </xf>
    <xf numFmtId="0" fontId="0" fillId="0" borderId="0" xfId="0" applyFill="1" applyAlignment="1">
      <alignment horizontal="left" wrapText="1"/>
      <protection locked="0"/>
    </xf>
    <xf numFmtId="0" fontId="0" fillId="30" borderId="24" xfId="0" applyFill="1" applyBorder="1" applyAlignment="1">
      <alignment horizontal="center" vertical="center" wrapText="1"/>
      <protection locked="0"/>
    </xf>
    <xf numFmtId="0" fontId="0" fillId="30" borderId="25" xfId="0" applyFill="1" applyBorder="1" applyAlignment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  <protection locked="0"/>
    </xf>
    <xf numFmtId="0" fontId="0" fillId="29" borderId="0" xfId="0" applyFill="1" applyAlignment="1">
      <alignment horizontal="left" vertical="center"/>
      <protection locked="0"/>
    </xf>
    <xf numFmtId="0" fontId="8" fillId="29" borderId="19" xfId="0" applyFont="1" applyFill="1" applyBorder="1" applyAlignment="1">
      <alignment horizontal="center" vertical="center"/>
      <protection locked="0"/>
    </xf>
    <xf numFmtId="0" fontId="8" fillId="29" borderId="13" xfId="0" applyFont="1" applyFill="1" applyBorder="1" applyAlignment="1">
      <alignment horizontal="center" vertical="center"/>
      <protection locked="0"/>
    </xf>
    <xf numFmtId="0" fontId="0" fillId="0" borderId="31" xfId="0" applyBorder="1" applyAlignment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  <protection locked="0"/>
    </xf>
    <xf numFmtId="0" fontId="0" fillId="0" borderId="29" xfId="0" applyBorder="1" applyAlignment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  <protection locked="0"/>
    </xf>
    <xf numFmtId="0" fontId="0" fillId="30" borderId="29" xfId="0" applyFill="1" applyBorder="1" applyAlignment="1">
      <alignment horizontal="center" vertical="center" wrapText="1"/>
      <protection locked="0"/>
    </xf>
    <xf numFmtId="164" fontId="0" fillId="0" borderId="0" xfId="0" applyNumberFormat="1" applyProtection="1"/>
    <xf numFmtId="0" fontId="0" fillId="0" borderId="0" xfId="0" applyAlignment="1">
      <alignment wrapText="1" shrinkToFit="1"/>
      <protection locked="0"/>
    </xf>
    <xf numFmtId="0" fontId="0" fillId="28" borderId="0" xfId="0" applyFill="1" applyAlignment="1">
      <alignment wrapText="1" shrinkToFit="1"/>
      <protection locked="0"/>
    </xf>
    <xf numFmtId="0" fontId="0" fillId="29" borderId="0" xfId="0" applyFill="1" applyAlignment="1">
      <alignment wrapText="1" shrinkToFit="1"/>
      <protection locked="0"/>
    </xf>
    <xf numFmtId="0" fontId="0" fillId="0" borderId="0" xfId="0" applyFill="1" applyBorder="1" applyAlignment="1">
      <alignment horizontal="left" wrapText="1" shrinkToFit="1"/>
      <protection locked="0"/>
    </xf>
    <xf numFmtId="0" fontId="0" fillId="30" borderId="4" xfId="0" applyFill="1" applyBorder="1" applyAlignment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  <protection locked="0"/>
    </xf>
    <xf numFmtId="0" fontId="0" fillId="0" borderId="34" xfId="0" applyBorder="1" applyAlignment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  <protection locked="0"/>
    </xf>
    <xf numFmtId="0" fontId="0" fillId="30" borderId="14" xfId="0" applyFill="1" applyBorder="1" applyAlignment="1">
      <alignment horizontal="center" vertical="center" wrapText="1"/>
      <protection locked="0"/>
    </xf>
    <xf numFmtId="0" fontId="0" fillId="30" borderId="23" xfId="0" applyFill="1" applyBorder="1" applyAlignment="1">
      <alignment horizontal="center" vertical="center"/>
      <protection locked="0"/>
    </xf>
    <xf numFmtId="0" fontId="0" fillId="30" borderId="14" xfId="0" applyFill="1" applyBorder="1" applyAlignment="1">
      <alignment horizontal="center" vertical="center"/>
      <protection locked="0"/>
    </xf>
    <xf numFmtId="0" fontId="0" fillId="30" borderId="40" xfId="0" applyFill="1" applyBorder="1" applyAlignment="1">
      <alignment horizontal="center" vertical="center"/>
      <protection locked="0"/>
    </xf>
    <xf numFmtId="0" fontId="0" fillId="0" borderId="0" xfId="0" applyAlignment="1">
      <alignment shrinkToFit="1"/>
      <protection locked="0"/>
    </xf>
    <xf numFmtId="0" fontId="0" fillId="28" borderId="0" xfId="0" applyFill="1" applyAlignment="1">
      <alignment shrinkToFit="1"/>
      <protection locked="0"/>
    </xf>
    <xf numFmtId="0" fontId="0" fillId="29" borderId="0" xfId="0" applyFill="1" applyAlignment="1">
      <alignment shrinkToFit="1"/>
      <protection locked="0"/>
    </xf>
    <xf numFmtId="0" fontId="8" fillId="29" borderId="0" xfId="0" applyFont="1" applyFill="1" applyAlignment="1">
      <alignment vertical="center"/>
      <protection locked="0"/>
    </xf>
    <xf numFmtId="0" fontId="0" fillId="0" borderId="0" xfId="0" applyFill="1" applyProtection="1"/>
    <xf numFmtId="164" fontId="2" fillId="0" borderId="3" xfId="14" applyNumberFormat="1">
      <alignment horizontal="right" vertical="top"/>
    </xf>
    <xf numFmtId="0" fontId="2" fillId="0" borderId="3" xfId="14" applyNumberFormat="1">
      <alignment horizontal="right" vertical="top"/>
    </xf>
    <xf numFmtId="0" fontId="0" fillId="0" borderId="0" xfId="0" applyFont="1">
      <protection locked="0"/>
    </xf>
    <xf numFmtId="0" fontId="0" fillId="30" borderId="39" xfId="0" applyFont="1" applyFill="1" applyBorder="1" applyAlignment="1">
      <alignment horizontal="center" vertical="center"/>
      <protection locked="0"/>
    </xf>
    <xf numFmtId="0" fontId="0" fillId="30" borderId="39" xfId="0" applyFont="1" applyFill="1" applyBorder="1" applyAlignment="1">
      <alignment horizontal="center" vertical="center" wrapText="1"/>
      <protection locked="0"/>
    </xf>
    <xf numFmtId="0" fontId="0" fillId="30" borderId="41" xfId="0" applyFont="1" applyFill="1" applyBorder="1" applyAlignment="1">
      <alignment horizontal="center" vertical="center"/>
      <protection locked="0"/>
    </xf>
    <xf numFmtId="0" fontId="0" fillId="0" borderId="4" xfId="0" applyFont="1" applyBorder="1" applyAlignment="1">
      <alignment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0" fillId="0" borderId="4" xfId="0" applyFont="1" applyBorder="1" applyAlignment="1">
      <alignment horizontal="center" vertical="center" wrapText="1"/>
      <protection locked="0"/>
    </xf>
    <xf numFmtId="0" fontId="0" fillId="0" borderId="4" xfId="0" applyFont="1" applyFill="1" applyBorder="1" applyAlignment="1">
      <alignment horizontal="center" vertical="center" wrapText="1"/>
      <protection locked="0"/>
    </xf>
    <xf numFmtId="0" fontId="0" fillId="0" borderId="22" xfId="0" applyBorder="1" applyAlignment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  <protection locked="0"/>
    </xf>
    <xf numFmtId="0" fontId="0" fillId="29" borderId="15" xfId="0" applyFill="1" applyBorder="1" applyAlignment="1">
      <alignment horizontal="left" vertical="center" wrapText="1"/>
      <protection locked="0"/>
    </xf>
    <xf numFmtId="0" fontId="0" fillId="29" borderId="0" xfId="0" applyFill="1" applyAlignment="1">
      <alignment horizontal="left" vertical="center" wrapText="1"/>
      <protection locked="0"/>
    </xf>
    <xf numFmtId="0" fontId="0" fillId="0" borderId="0" xfId="0" applyAlignment="1">
      <alignment horizontal="left" vertical="center" wrapText="1"/>
      <protection locked="0"/>
    </xf>
    <xf numFmtId="0" fontId="0" fillId="0" borderId="0" xfId="0" applyAlignment="1">
      <protection locked="0"/>
    </xf>
    <xf numFmtId="16" fontId="0" fillId="0" borderId="20" xfId="0" applyNumberFormat="1" applyBorder="1" applyAlignment="1">
      <alignment horizontal="center" vertical="center"/>
      <protection locked="0"/>
    </xf>
    <xf numFmtId="0" fontId="0" fillId="0" borderId="21" xfId="0" applyBorder="1" applyAlignment="1">
      <alignment horizontal="center" vertical="center"/>
      <protection locked="0"/>
    </xf>
    <xf numFmtId="0" fontId="0" fillId="0" borderId="22" xfId="0" applyBorder="1" applyAlignment="1">
      <alignment horizontal="center" vertical="center"/>
      <protection locked="0"/>
    </xf>
    <xf numFmtId="16" fontId="0" fillId="0" borderId="14" xfId="0" applyNumberFormat="1" applyBorder="1" applyAlignment="1">
      <alignment horizontal="center" vertical="center" wrapText="1"/>
      <protection locked="0"/>
    </xf>
    <xf numFmtId="0" fontId="23" fillId="0" borderId="0" xfId="0" applyFont="1" applyAlignment="1">
      <alignment vertical="center" wrapText="1"/>
      <protection locked="0"/>
    </xf>
    <xf numFmtId="0" fontId="0" fillId="0" borderId="0" xfId="0" applyAlignment="1">
      <alignment vertical="center" wrapText="1"/>
      <protection locked="0"/>
    </xf>
    <xf numFmtId="0" fontId="8" fillId="0" borderId="19" xfId="0" applyFont="1" applyBorder="1" applyAlignment="1">
      <alignment horizontal="center" vertical="center" wrapText="1"/>
      <protection locked="0"/>
    </xf>
    <xf numFmtId="0" fontId="8" fillId="0" borderId="13" xfId="0" applyFont="1" applyBorder="1" applyAlignment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 shrinkToFit="1"/>
    </xf>
    <xf numFmtId="0" fontId="8" fillId="0" borderId="13" xfId="0" applyFont="1" applyBorder="1" applyAlignment="1" applyProtection="1">
      <alignment horizontal="center" vertical="center" wrapText="1" shrinkToFit="1"/>
    </xf>
    <xf numFmtId="0" fontId="8" fillId="0" borderId="19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0" fillId="30" borderId="20" xfId="0" applyFill="1" applyBorder="1" applyAlignment="1">
      <alignment horizontal="center" vertical="center"/>
      <protection locked="0"/>
    </xf>
    <xf numFmtId="17" fontId="0" fillId="0" borderId="20" xfId="0" applyNumberFormat="1" applyBorder="1" applyAlignment="1">
      <alignment horizontal="center" vertical="center" wrapText="1"/>
      <protection locked="0"/>
    </xf>
    <xf numFmtId="0" fontId="0" fillId="0" borderId="20" xfId="0" applyBorder="1" applyAlignment="1">
      <alignment horizontal="center" vertical="center"/>
      <protection locked="0"/>
    </xf>
    <xf numFmtId="16" fontId="0" fillId="0" borderId="33" xfId="0" applyNumberFormat="1" applyBorder="1" applyAlignment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  <protection locked="0"/>
    </xf>
    <xf numFmtId="16" fontId="0" fillId="30" borderId="4" xfId="0" applyNumberFormat="1" applyFill="1" applyBorder="1" applyAlignment="1">
      <alignment horizontal="center" vertical="center" wrapText="1"/>
      <protection locked="0"/>
    </xf>
    <xf numFmtId="0" fontId="0" fillId="0" borderId="4" xfId="0" applyBorder="1" applyAlignment="1">
      <protection locked="0"/>
    </xf>
    <xf numFmtId="0" fontId="0" fillId="0" borderId="28" xfId="0" applyBorder="1" applyAlignment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  <protection locked="0"/>
    </xf>
    <xf numFmtId="0" fontId="8" fillId="0" borderId="36" xfId="0" applyFont="1" applyBorder="1" applyAlignment="1">
      <alignment horizontal="center" vertical="center" wrapText="1"/>
      <protection locked="0"/>
    </xf>
    <xf numFmtId="0" fontId="8" fillId="0" borderId="37" xfId="0" applyFont="1" applyBorder="1" applyAlignment="1">
      <alignment horizontal="center" vertical="center" wrapText="1"/>
      <protection locked="0"/>
    </xf>
    <xf numFmtId="16" fontId="0" fillId="0" borderId="17" xfId="0" applyNumberFormat="1" applyBorder="1" applyAlignment="1">
      <alignment horizontal="center" vertical="center" wrapText="1"/>
      <protection locked="0"/>
    </xf>
    <xf numFmtId="16" fontId="0" fillId="0" borderId="28" xfId="0" applyNumberFormat="1" applyBorder="1" applyAlignment="1">
      <alignment horizontal="center" vertical="center" wrapText="1"/>
      <protection locked="0"/>
    </xf>
    <xf numFmtId="16" fontId="0" fillId="0" borderId="26" xfId="0" applyNumberFormat="1" applyBorder="1" applyAlignment="1">
      <alignment horizontal="center" vertical="center" wrapText="1"/>
      <protection locked="0"/>
    </xf>
    <xf numFmtId="0" fontId="0" fillId="0" borderId="27" xfId="0" applyBorder="1" applyAlignment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  <protection locked="0"/>
    </xf>
    <xf numFmtId="16" fontId="0" fillId="30" borderId="26" xfId="0" applyNumberFormat="1" applyFill="1" applyBorder="1" applyAlignment="1">
      <alignment horizontal="center" vertical="center" wrapText="1"/>
      <protection locked="0"/>
    </xf>
    <xf numFmtId="0" fontId="0" fillId="30" borderId="27" xfId="0" applyFill="1" applyBorder="1" applyAlignment="1">
      <alignment horizontal="center" vertical="center" wrapText="1"/>
      <protection locked="0"/>
    </xf>
    <xf numFmtId="0" fontId="0" fillId="30" borderId="30" xfId="0" applyFill="1" applyBorder="1" applyAlignment="1">
      <alignment horizontal="center" vertical="center" wrapText="1"/>
      <protection locked="0"/>
    </xf>
    <xf numFmtId="0" fontId="0" fillId="0" borderId="18" xfId="0" applyBorder="1" applyAlignment="1">
      <alignment horizontal="center" vertical="center" wrapText="1"/>
      <protection locked="0"/>
    </xf>
    <xf numFmtId="0" fontId="0" fillId="0" borderId="16" xfId="0" applyBorder="1" applyAlignment="1">
      <alignment horizontal="center" vertical="center" wrapText="1"/>
      <protection locked="0"/>
    </xf>
    <xf numFmtId="16" fontId="0" fillId="0" borderId="18" xfId="0" applyNumberFormat="1" applyBorder="1" applyAlignment="1">
      <alignment horizontal="center" vertical="center" wrapText="1"/>
      <protection locked="0"/>
    </xf>
    <xf numFmtId="16" fontId="0" fillId="0" borderId="27" xfId="0" applyNumberFormat="1" applyBorder="1" applyAlignment="1">
      <alignment horizontal="center" vertical="center" wrapText="1"/>
      <protection locked="0"/>
    </xf>
    <xf numFmtId="16" fontId="0" fillId="0" borderId="16" xfId="0" applyNumberFormat="1" applyBorder="1" applyAlignment="1">
      <alignment horizontal="center" vertical="center" wrapText="1"/>
      <protection locked="0"/>
    </xf>
    <xf numFmtId="0" fontId="0" fillId="0" borderId="26" xfId="0" applyBorder="1" applyAlignment="1">
      <alignment horizontal="center" vertical="center" wrapText="1"/>
      <protection locked="0"/>
    </xf>
    <xf numFmtId="0" fontId="8" fillId="0" borderId="26" xfId="0" applyFont="1" applyBorder="1" applyAlignment="1">
      <alignment horizontal="center" vertical="center" wrapText="1"/>
      <protection locked="0"/>
    </xf>
    <xf numFmtId="0" fontId="8" fillId="0" borderId="29" xfId="0" applyFont="1" applyBorder="1" applyAlignment="1">
      <alignment horizontal="center" vertical="center" wrapText="1"/>
      <protection locked="0"/>
    </xf>
    <xf numFmtId="0" fontId="8" fillId="0" borderId="27" xfId="0" applyFont="1" applyBorder="1" applyAlignment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  <protection locked="0"/>
    </xf>
    <xf numFmtId="0" fontId="8" fillId="0" borderId="16" xfId="0" applyFont="1" applyBorder="1" applyAlignment="1">
      <alignment horizontal="center" vertical="center" wrapText="1"/>
      <protection locked="0"/>
    </xf>
    <xf numFmtId="0" fontId="8" fillId="0" borderId="31" xfId="0" applyFont="1" applyBorder="1" applyAlignment="1">
      <alignment horizontal="center" vertical="center" wrapText="1"/>
      <protection locked="0"/>
    </xf>
    <xf numFmtId="0" fontId="0" fillId="29" borderId="15" xfId="0" applyFill="1" applyBorder="1" applyAlignment="1">
      <alignment horizontal="left" wrapText="1"/>
      <protection locked="0"/>
    </xf>
    <xf numFmtId="0" fontId="0" fillId="29" borderId="0" xfId="0" applyFill="1" applyAlignment="1">
      <alignment horizontal="left" wrapText="1"/>
      <protection locked="0"/>
    </xf>
    <xf numFmtId="0" fontId="0" fillId="0" borderId="0" xfId="0" applyAlignment="1">
      <alignment horizontal="left" wrapText="1"/>
      <protection locked="0"/>
    </xf>
    <xf numFmtId="0" fontId="0" fillId="30" borderId="4" xfId="0" applyFill="1" applyBorder="1" applyAlignment="1">
      <alignment horizontal="center" vertical="center" wrapText="1"/>
      <protection locked="0"/>
    </xf>
    <xf numFmtId="16" fontId="0" fillId="30" borderId="33" xfId="0" applyNumberFormat="1" applyFill="1" applyBorder="1" applyAlignment="1">
      <alignment horizontal="center" vertical="center" wrapText="1"/>
      <protection locked="0"/>
    </xf>
    <xf numFmtId="0" fontId="0" fillId="30" borderId="17" xfId="0" applyFill="1" applyBorder="1" applyAlignment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  <protection locked="0"/>
    </xf>
    <xf numFmtId="0" fontId="8" fillId="0" borderId="34" xfId="0" applyFont="1" applyBorder="1" applyAlignment="1">
      <alignment horizontal="center" vertical="center" wrapText="1"/>
      <protection locked="0"/>
    </xf>
    <xf numFmtId="0" fontId="8" fillId="0" borderId="33" xfId="0" applyFont="1" applyBorder="1" applyAlignment="1">
      <alignment horizontal="center" vertical="center" wrapText="1"/>
      <protection locked="0"/>
    </xf>
    <xf numFmtId="0" fontId="8" fillId="0" borderId="35" xfId="0" applyFont="1" applyBorder="1" applyAlignment="1">
      <alignment horizontal="center" vertical="center" wrapText="1"/>
      <protection locked="0"/>
    </xf>
    <xf numFmtId="0" fontId="0" fillId="0" borderId="0" xfId="0" applyAlignment="1">
      <alignment vertical="center"/>
      <protection locked="0"/>
    </xf>
    <xf numFmtId="0" fontId="8" fillId="0" borderId="17" xfId="0" applyFont="1" applyBorder="1" applyAlignment="1">
      <alignment horizontal="center" vertical="center" wrapText="1" shrinkToFit="1"/>
      <protection locked="0"/>
    </xf>
    <xf numFmtId="0" fontId="8" fillId="0" borderId="38" xfId="0" applyFont="1" applyBorder="1" applyAlignment="1">
      <alignment horizontal="center" vertical="center" wrapText="1" shrinkToFit="1"/>
      <protection locked="0"/>
    </xf>
    <xf numFmtId="0" fontId="8" fillId="0" borderId="17" xfId="0" applyFont="1" applyBorder="1" applyAlignment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 wrapText="1"/>
      <protection locked="0"/>
    </xf>
    <xf numFmtId="0" fontId="0" fillId="30" borderId="21" xfId="0" applyFont="1" applyFill="1" applyBorder="1" applyAlignment="1">
      <alignment horizontal="center" vertical="center"/>
      <protection locked="0"/>
    </xf>
    <xf numFmtId="0" fontId="0" fillId="30" borderId="22" xfId="0" applyFont="1" applyFill="1" applyBorder="1" applyAlignment="1">
      <alignment horizontal="center" vertical="center"/>
      <protection locked="0"/>
    </xf>
    <xf numFmtId="0" fontId="23" fillId="0" borderId="0" xfId="0" applyFont="1" applyAlignment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  <protection locked="0"/>
    </xf>
    <xf numFmtId="0" fontId="0" fillId="0" borderId="4" xfId="0" applyFont="1" applyBorder="1" applyAlignment="1">
      <alignment horizontal="center" vertical="center"/>
      <protection locked="0"/>
    </xf>
    <xf numFmtId="0" fontId="0" fillId="0" borderId="4" xfId="0" applyFont="1" applyBorder="1" applyAlignment="1">
      <protection locked="0"/>
    </xf>
    <xf numFmtId="0" fontId="23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</cellXfs>
  <cellStyles count="406">
    <cellStyle name="20% - Акцент1 2" xfId="100"/>
    <cellStyle name="20% - Акцент1 3" xfId="101"/>
    <cellStyle name="20% - Акцент1 4" xfId="102"/>
    <cellStyle name="20% - Акцент2 2" xfId="103"/>
    <cellStyle name="20% - Акцент2 3" xfId="104"/>
    <cellStyle name="20% - Акцент2 4" xfId="105"/>
    <cellStyle name="20% - Акцент3 2" xfId="106"/>
    <cellStyle name="20% - Акцент3 3" xfId="107"/>
    <cellStyle name="20% - Акцент3 4" xfId="108"/>
    <cellStyle name="20% - Акцент4 2" xfId="109"/>
    <cellStyle name="20% - Акцент4 3" xfId="110"/>
    <cellStyle name="20% - Акцент4 4" xfId="111"/>
    <cellStyle name="20% - Акцент5 2" xfId="112"/>
    <cellStyle name="20% - Акцент5 3" xfId="113"/>
    <cellStyle name="20% - Акцент5 4" xfId="114"/>
    <cellStyle name="20% - Акцент6 2" xfId="115"/>
    <cellStyle name="20% - Акцент6 3" xfId="116"/>
    <cellStyle name="20% - Акцент6 4" xfId="117"/>
    <cellStyle name="40% - Акцент1 2" xfId="118"/>
    <cellStyle name="40% - Акцент1 3" xfId="119"/>
    <cellStyle name="40% - Акцент1 4" xfId="120"/>
    <cellStyle name="40% - Акцент2 2" xfId="121"/>
    <cellStyle name="40% - Акцент2 3" xfId="122"/>
    <cellStyle name="40% - Акцент2 4" xfId="123"/>
    <cellStyle name="40% - Акцент3 2" xfId="124"/>
    <cellStyle name="40% - Акцент3 3" xfId="125"/>
    <cellStyle name="40% - Акцент3 4" xfId="126"/>
    <cellStyle name="40% - Акцент4 2" xfId="127"/>
    <cellStyle name="40% - Акцент4 3" xfId="128"/>
    <cellStyle name="40% - Акцент4 4" xfId="129"/>
    <cellStyle name="40% - Акцент5 2" xfId="130"/>
    <cellStyle name="40% - Акцент5 3" xfId="131"/>
    <cellStyle name="40% - Акцент5 4" xfId="132"/>
    <cellStyle name="40% - Акцент6 2" xfId="133"/>
    <cellStyle name="40% - Акцент6 3" xfId="134"/>
    <cellStyle name="40% - Акцент6 4" xfId="135"/>
    <cellStyle name="60% - Акцент1 2" xfId="136"/>
    <cellStyle name="60% - Акцент1 3" xfId="137"/>
    <cellStyle name="60% - Акцент1 4" xfId="138"/>
    <cellStyle name="60% - Акцент2 2" xfId="139"/>
    <cellStyle name="60% - Акцент2 3" xfId="140"/>
    <cellStyle name="60% - Акцент2 4" xfId="141"/>
    <cellStyle name="60% - Акцент3 2" xfId="142"/>
    <cellStyle name="60% - Акцент3 3" xfId="143"/>
    <cellStyle name="60% - Акцент3 4" xfId="144"/>
    <cellStyle name="60% - Акцент4 2" xfId="145"/>
    <cellStyle name="60% - Акцент4 3" xfId="146"/>
    <cellStyle name="60% - Акцент4 4" xfId="147"/>
    <cellStyle name="60% - Акцент5 2" xfId="148"/>
    <cellStyle name="60% - Акцент5 3" xfId="149"/>
    <cellStyle name="60% - Акцент5 4" xfId="150"/>
    <cellStyle name="60% - Акцент6 2" xfId="151"/>
    <cellStyle name="60% - Акцент6 3" xfId="152"/>
    <cellStyle name="60% - Акцент6 4" xfId="153"/>
    <cellStyle name="Акцент1" xfId="1" builtinId="29" customBuiltin="1"/>
    <cellStyle name="Акцент1 2" xfId="154"/>
    <cellStyle name="Акцент1 3" xfId="155"/>
    <cellStyle name="Акцент1 4" xfId="156"/>
    <cellStyle name="Акцент2" xfId="2" builtinId="33" customBuiltin="1"/>
    <cellStyle name="Акцент2 2" xfId="157"/>
    <cellStyle name="Акцент2 3" xfId="158"/>
    <cellStyle name="Акцент2 4" xfId="159"/>
    <cellStyle name="Акцент3" xfId="3" builtinId="37" customBuiltin="1"/>
    <cellStyle name="Акцент3 2" xfId="160"/>
    <cellStyle name="Акцент3 3" xfId="161"/>
    <cellStyle name="Акцент3 4" xfId="162"/>
    <cellStyle name="Акцент4" xfId="4" builtinId="41" customBuiltin="1"/>
    <cellStyle name="Акцент4 2" xfId="163"/>
    <cellStyle name="Акцент4 3" xfId="164"/>
    <cellStyle name="Акцент4 4" xfId="165"/>
    <cellStyle name="Акцент5" xfId="5" builtinId="45" customBuiltin="1"/>
    <cellStyle name="Акцент5 2" xfId="166"/>
    <cellStyle name="Акцент5 3" xfId="167"/>
    <cellStyle name="Акцент5 4" xfId="168"/>
    <cellStyle name="Акцент6" xfId="6" builtinId="49" customBuiltin="1"/>
    <cellStyle name="Акцент6 2" xfId="169"/>
    <cellStyle name="Акцент6 3" xfId="170"/>
    <cellStyle name="Акцент6 4" xfId="171"/>
    <cellStyle name="Ввод " xfId="7" builtinId="20" customBuiltin="1"/>
    <cellStyle name="Ввод  2" xfId="172"/>
    <cellStyle name="Ввод  3" xfId="173"/>
    <cellStyle name="Ввод  4" xfId="174"/>
    <cellStyle name="Вывод" xfId="8" builtinId="21" customBuiltin="1"/>
    <cellStyle name="Вывод 2" xfId="175"/>
    <cellStyle name="Вывод 3" xfId="176"/>
    <cellStyle name="Вывод 4" xfId="177"/>
    <cellStyle name="Вычисление" xfId="9" builtinId="22" customBuiltin="1"/>
    <cellStyle name="Вычисление 2" xfId="178"/>
    <cellStyle name="Вычисление 3" xfId="179"/>
    <cellStyle name="Вычисление 4" xfId="180"/>
    <cellStyle name="Данные (редактируемые)" xfId="10"/>
    <cellStyle name="Данные (редактируемые) 10" xfId="181"/>
    <cellStyle name="Данные (редактируемые) 2" xfId="11"/>
    <cellStyle name="Данные (редактируемые) 3" xfId="12"/>
    <cellStyle name="Данные (редактируемые) 4" xfId="182"/>
    <cellStyle name="Данные (редактируемые) 5" xfId="183"/>
    <cellStyle name="Данные (редактируемые) 6" xfId="184"/>
    <cellStyle name="Данные (редактируемые) 7" xfId="185"/>
    <cellStyle name="Данные (редактируемые) 8" xfId="186"/>
    <cellStyle name="Данные (редактируемые) 9" xfId="187"/>
    <cellStyle name="Данные (редактируемые)_1. Качество бюдж.план-я" xfId="13"/>
    <cellStyle name="Данные (только для чтения)" xfId="14"/>
    <cellStyle name="Данные (только для чтения) 10" xfId="188"/>
    <cellStyle name="Данные (только для чтения) 2" xfId="15"/>
    <cellStyle name="Данные (только для чтения) 3" xfId="189"/>
    <cellStyle name="Данные (только для чтения) 4" xfId="190"/>
    <cellStyle name="Данные (только для чтения) 5" xfId="191"/>
    <cellStyle name="Данные (только для чтения) 6" xfId="192"/>
    <cellStyle name="Данные (только для чтения) 7" xfId="193"/>
    <cellStyle name="Данные (только для чтения) 8" xfId="194"/>
    <cellStyle name="Данные (только для чтения) 9" xfId="195"/>
    <cellStyle name="Данные (только для чтения)_1. Качество бюдж.план-я" xfId="16"/>
    <cellStyle name="Данные для удаления" xfId="17"/>
    <cellStyle name="Данные для удаления 2" xfId="18"/>
    <cellStyle name="Данные для удаления 3" xfId="196"/>
    <cellStyle name="Данные для удаления 4" xfId="197"/>
    <cellStyle name="Данные для удаления 5" xfId="198"/>
    <cellStyle name="Данные для удаления 6" xfId="199"/>
    <cellStyle name="Данные для удаления 7" xfId="200"/>
    <cellStyle name="Данные для удаления 8" xfId="201"/>
    <cellStyle name="Данные для удаления_1. Качество бюдж.план-я" xfId="19"/>
    <cellStyle name="Заголовки полей" xfId="20"/>
    <cellStyle name="Заголовки полей [печать]" xfId="21"/>
    <cellStyle name="Заголовки полей [печать] 2" xfId="22"/>
    <cellStyle name="Заголовки полей [печать] 3" xfId="202"/>
    <cellStyle name="Заголовки полей [печать] 4" xfId="203"/>
    <cellStyle name="Заголовки полей [печать] 5" xfId="204"/>
    <cellStyle name="Заголовки полей [печать] 6" xfId="205"/>
    <cellStyle name="Заголовки полей [печать] 7" xfId="206"/>
    <cellStyle name="Заголовки полей [печать] 8" xfId="207"/>
    <cellStyle name="Заголовки полей [печать]_1. Качество бюдж.план-я" xfId="23"/>
    <cellStyle name="Заголовки полей 2" xfId="24"/>
    <cellStyle name="Заголовки полей 3" xfId="208"/>
    <cellStyle name="Заголовки полей 4" xfId="209"/>
    <cellStyle name="Заголовки полей 5" xfId="210"/>
    <cellStyle name="Заголовки полей 6" xfId="211"/>
    <cellStyle name="Заголовки полей 7" xfId="212"/>
    <cellStyle name="Заголовки полей 8" xfId="213"/>
    <cellStyle name="Заголовки полей_1. Качество бюдж.план-я" xfId="25"/>
    <cellStyle name="Заголовок 1" xfId="26" builtinId="16" customBuiltin="1"/>
    <cellStyle name="Заголовок 1 2" xfId="214"/>
    <cellStyle name="Заголовок 1 3" xfId="215"/>
    <cellStyle name="Заголовок 1 4" xfId="216"/>
    <cellStyle name="Заголовок 2" xfId="27" builtinId="17" customBuiltin="1"/>
    <cellStyle name="Заголовок 2 2" xfId="217"/>
    <cellStyle name="Заголовок 2 3" xfId="218"/>
    <cellStyle name="Заголовок 2 4" xfId="219"/>
    <cellStyle name="Заголовок 3" xfId="28" builtinId="18" customBuiltin="1"/>
    <cellStyle name="Заголовок 3 2" xfId="220"/>
    <cellStyle name="Заголовок 3 3" xfId="221"/>
    <cellStyle name="Заголовок 3 4" xfId="222"/>
    <cellStyle name="Заголовок 4" xfId="29" builtinId="19" customBuiltin="1"/>
    <cellStyle name="Заголовок 4 2" xfId="223"/>
    <cellStyle name="Заголовок 4 3" xfId="224"/>
    <cellStyle name="Заголовок 4 4" xfId="225"/>
    <cellStyle name="Заголовок меры" xfId="30"/>
    <cellStyle name="Заголовок меры 2" xfId="31"/>
    <cellStyle name="Заголовок меры 3" xfId="226"/>
    <cellStyle name="Заголовок меры 4" xfId="227"/>
    <cellStyle name="Заголовок меры 5" xfId="228"/>
    <cellStyle name="Заголовок меры 6" xfId="229"/>
    <cellStyle name="Заголовок меры 7" xfId="230"/>
    <cellStyle name="Заголовок меры 8" xfId="231"/>
    <cellStyle name="Заголовок меры_1. Качество бюдж.план-я" xfId="32"/>
    <cellStyle name="Заголовок показателя [печать]" xfId="33"/>
    <cellStyle name="Заголовок показателя [печать] 2" xfId="34"/>
    <cellStyle name="Заголовок показателя [печать] 3" xfId="232"/>
    <cellStyle name="Заголовок показателя [печать] 4" xfId="233"/>
    <cellStyle name="Заголовок показателя [печать] 5" xfId="234"/>
    <cellStyle name="Заголовок показателя [печать] 6" xfId="235"/>
    <cellStyle name="Заголовок показателя [печать] 7" xfId="236"/>
    <cellStyle name="Заголовок показателя [печать] 8" xfId="237"/>
    <cellStyle name="Заголовок показателя [печать]_1. Качество бюдж.план-я" xfId="35"/>
    <cellStyle name="Заголовок показателя константы" xfId="36"/>
    <cellStyle name="Заголовок показателя константы 2" xfId="37"/>
    <cellStyle name="Заголовок показателя константы 3" xfId="238"/>
    <cellStyle name="Заголовок показателя константы 4" xfId="239"/>
    <cellStyle name="Заголовок показателя константы 5" xfId="240"/>
    <cellStyle name="Заголовок показателя константы 6" xfId="241"/>
    <cellStyle name="Заголовок показателя константы 7" xfId="242"/>
    <cellStyle name="Заголовок показателя константы 8" xfId="243"/>
    <cellStyle name="Заголовок показателя константы_1. Качество бюдж.план-я" xfId="38"/>
    <cellStyle name="Заголовок результата расчета" xfId="39"/>
    <cellStyle name="Заголовок результата расчета 2" xfId="40"/>
    <cellStyle name="Заголовок результата расчета 3" xfId="244"/>
    <cellStyle name="Заголовок результата расчета 4" xfId="245"/>
    <cellStyle name="Заголовок результата расчета 5" xfId="246"/>
    <cellStyle name="Заголовок результата расчета 6" xfId="247"/>
    <cellStyle name="Заголовок результата расчета 7" xfId="248"/>
    <cellStyle name="Заголовок результата расчета 8" xfId="249"/>
    <cellStyle name="Заголовок результата расчета_1. Качество бюдж.план-я" xfId="41"/>
    <cellStyle name="Заголовок свободного показателя" xfId="42"/>
    <cellStyle name="Заголовок свободного показателя 2" xfId="43"/>
    <cellStyle name="Заголовок свободного показателя 3" xfId="44"/>
    <cellStyle name="Заголовок свободного показателя 4" xfId="250"/>
    <cellStyle name="Заголовок свободного показателя 5" xfId="251"/>
    <cellStyle name="Заголовок свободного показателя 6" xfId="252"/>
    <cellStyle name="Заголовок свободного показателя 7" xfId="253"/>
    <cellStyle name="Заголовок свободного показателя 8" xfId="254"/>
    <cellStyle name="Заголовок свободного показателя_1. Качество бюдж.план-я" xfId="45"/>
    <cellStyle name="Значение фильтра" xfId="46"/>
    <cellStyle name="Значение фильтра [печать]" xfId="47"/>
    <cellStyle name="Значение фильтра [печать] 2" xfId="48"/>
    <cellStyle name="Значение фильтра [печать] 3" xfId="255"/>
    <cellStyle name="Значение фильтра [печать] 4" xfId="256"/>
    <cellStyle name="Значение фильтра [печать] 5" xfId="257"/>
    <cellStyle name="Значение фильтра [печать] 6" xfId="258"/>
    <cellStyle name="Значение фильтра [печать] 7" xfId="259"/>
    <cellStyle name="Значение фильтра [печать] 8" xfId="260"/>
    <cellStyle name="Значение фильтра [печать]_1. Качество бюдж.план-я" xfId="49"/>
    <cellStyle name="Значение фильтра 2" xfId="50"/>
    <cellStyle name="Значение фильтра 3" xfId="261"/>
    <cellStyle name="Значение фильтра 4" xfId="262"/>
    <cellStyle name="Значение фильтра 5" xfId="263"/>
    <cellStyle name="Значение фильтра 6" xfId="264"/>
    <cellStyle name="Значение фильтра 7" xfId="265"/>
    <cellStyle name="Значение фильтра 8" xfId="266"/>
    <cellStyle name="Значение фильтра_1. Качество бюдж.план-я" xfId="51"/>
    <cellStyle name="Информация о задаче" xfId="52"/>
    <cellStyle name="Информация о задаче 2" xfId="53"/>
    <cellStyle name="Информация о задаче 3" xfId="267"/>
    <cellStyle name="Информация о задаче 4" xfId="268"/>
    <cellStyle name="Информация о задаче 5" xfId="269"/>
    <cellStyle name="Информация о задаче 6" xfId="270"/>
    <cellStyle name="Информация о задаче 7" xfId="271"/>
    <cellStyle name="Информация о задаче 8" xfId="272"/>
    <cellStyle name="Информация о задаче_1. Качество бюдж.план-я" xfId="54"/>
    <cellStyle name="Итог" xfId="55" builtinId="25" customBuiltin="1"/>
    <cellStyle name="Итог 2" xfId="273"/>
    <cellStyle name="Итог 3" xfId="274"/>
    <cellStyle name="Итог 4" xfId="275"/>
    <cellStyle name="Контрольная ячейка" xfId="56" builtinId="23" customBuiltin="1"/>
    <cellStyle name="Контрольная ячейка 2" xfId="276"/>
    <cellStyle name="Контрольная ячейка 3" xfId="277"/>
    <cellStyle name="Контрольная ячейка 4" xfId="278"/>
    <cellStyle name="Название" xfId="57" builtinId="15" customBuiltin="1"/>
    <cellStyle name="Название 2" xfId="279"/>
    <cellStyle name="Название 3" xfId="280"/>
    <cellStyle name="Название 4" xfId="281"/>
    <cellStyle name="Нейтральный" xfId="58" builtinId="28" customBuiltin="1"/>
    <cellStyle name="Нейтральный 2" xfId="282"/>
    <cellStyle name="Нейтральный 3" xfId="283"/>
    <cellStyle name="Нейтральный 4" xfId="284"/>
    <cellStyle name="Обычный" xfId="0" builtinId="0" customBuiltin="1"/>
    <cellStyle name="Обычный 10" xfId="285"/>
    <cellStyle name="Обычный 16" xfId="286"/>
    <cellStyle name="Обычный 2" xfId="59"/>
    <cellStyle name="Обычный 2 10" xfId="287"/>
    <cellStyle name="Обычный 2 11" xfId="288"/>
    <cellStyle name="Обычный 2 12" xfId="289"/>
    <cellStyle name="Обычный 2 13" xfId="290"/>
    <cellStyle name="Обычный 2 14" xfId="291"/>
    <cellStyle name="Обычный 2 15" xfId="292"/>
    <cellStyle name="Обычный 2 16" xfId="293"/>
    <cellStyle name="Обычный 2 17" xfId="294"/>
    <cellStyle name="Обычный 2 18" xfId="295"/>
    <cellStyle name="Обычный 2 19" xfId="296"/>
    <cellStyle name="Обычный 2 2" xfId="60"/>
    <cellStyle name="Обычный 2 20" xfId="297"/>
    <cellStyle name="Обычный 2 21" xfId="298"/>
    <cellStyle name="Обычный 2 28" xfId="61"/>
    <cellStyle name="Обычный 2 3" xfId="299"/>
    <cellStyle name="Обычный 2 4" xfId="300"/>
    <cellStyle name="Обычный 2 5" xfId="301"/>
    <cellStyle name="Обычный 2 6" xfId="302"/>
    <cellStyle name="Обычный 2 7" xfId="303"/>
    <cellStyle name="Обычный 2 8" xfId="304"/>
    <cellStyle name="Обычный 2 9" xfId="305"/>
    <cellStyle name="Обычный 3" xfId="62"/>
    <cellStyle name="Обычный 3 2" xfId="306"/>
    <cellStyle name="Обычный 3 3" xfId="307"/>
    <cellStyle name="Обычный 3 4" xfId="308"/>
    <cellStyle name="Обычный 3 5" xfId="309"/>
    <cellStyle name="Обычный 3 6" xfId="310"/>
    <cellStyle name="Обычный 3 7" xfId="311"/>
    <cellStyle name="Обычный 3 8" xfId="312"/>
    <cellStyle name="Обычный 4" xfId="99"/>
    <cellStyle name="Обычный 4 2" xfId="313"/>
    <cellStyle name="Обычный 4 3" xfId="314"/>
    <cellStyle name="Обычный 4 4" xfId="315"/>
    <cellStyle name="Обычный 4 5" xfId="316"/>
    <cellStyle name="Обычный 5" xfId="317"/>
    <cellStyle name="Обычный 5 2" xfId="318"/>
    <cellStyle name="Обычный 5 3" xfId="319"/>
    <cellStyle name="Обычный 5 4" xfId="320"/>
    <cellStyle name="Обычный 5 5" xfId="321"/>
    <cellStyle name="Обычный 6" xfId="322"/>
    <cellStyle name="Обычный 7" xfId="323"/>
    <cellStyle name="Обычный 8" xfId="324"/>
    <cellStyle name="Обычный 9" xfId="325"/>
    <cellStyle name="Отдельная ячейка" xfId="63"/>
    <cellStyle name="Отдельная ячейка - константа" xfId="64"/>
    <cellStyle name="Отдельная ячейка - константа [печать]" xfId="65"/>
    <cellStyle name="Отдельная ячейка - константа [печать] 2" xfId="66"/>
    <cellStyle name="Отдельная ячейка - константа [печать] 3" xfId="326"/>
    <cellStyle name="Отдельная ячейка - константа [печать] 4" xfId="327"/>
    <cellStyle name="Отдельная ячейка - константа [печать] 5" xfId="328"/>
    <cellStyle name="Отдельная ячейка - константа [печать] 6" xfId="329"/>
    <cellStyle name="Отдельная ячейка - константа [печать] 7" xfId="330"/>
    <cellStyle name="Отдельная ячейка - константа [печать] 8" xfId="331"/>
    <cellStyle name="Отдельная ячейка - константа [печать]_1. Качество бюдж.план-я" xfId="67"/>
    <cellStyle name="Отдельная ячейка - константа 2" xfId="68"/>
    <cellStyle name="Отдельная ячейка - константа 3" xfId="332"/>
    <cellStyle name="Отдельная ячейка - константа 4" xfId="333"/>
    <cellStyle name="Отдельная ячейка - константа 5" xfId="334"/>
    <cellStyle name="Отдельная ячейка - константа 6" xfId="335"/>
    <cellStyle name="Отдельная ячейка - константа 7" xfId="336"/>
    <cellStyle name="Отдельная ячейка - константа 8" xfId="337"/>
    <cellStyle name="Отдельная ячейка - константа_1. Качество бюдж.план-я" xfId="69"/>
    <cellStyle name="Отдельная ячейка [печать]" xfId="70"/>
    <cellStyle name="Отдельная ячейка [печать] 2" xfId="71"/>
    <cellStyle name="Отдельная ячейка [печать] 3" xfId="338"/>
    <cellStyle name="Отдельная ячейка [печать] 4" xfId="339"/>
    <cellStyle name="Отдельная ячейка [печать] 5" xfId="340"/>
    <cellStyle name="Отдельная ячейка [печать] 6" xfId="341"/>
    <cellStyle name="Отдельная ячейка [печать] 7" xfId="342"/>
    <cellStyle name="Отдельная ячейка [печать] 8" xfId="343"/>
    <cellStyle name="Отдельная ячейка [печать]_1. Качество бюдж.план-я" xfId="72"/>
    <cellStyle name="Отдельная ячейка 2" xfId="73"/>
    <cellStyle name="Отдельная ячейка 3" xfId="344"/>
    <cellStyle name="Отдельная ячейка 4" xfId="345"/>
    <cellStyle name="Отдельная ячейка 5" xfId="346"/>
    <cellStyle name="Отдельная ячейка 6" xfId="347"/>
    <cellStyle name="Отдельная ячейка 7" xfId="348"/>
    <cellStyle name="Отдельная ячейка 8" xfId="349"/>
    <cellStyle name="Отдельная ячейка_1. Качество бюдж.план-я" xfId="74"/>
    <cellStyle name="Отдельная ячейка-результат" xfId="75"/>
    <cellStyle name="Отдельная ячейка-результат [печать]" xfId="76"/>
    <cellStyle name="Отдельная ячейка-результат [печать] 2" xfId="77"/>
    <cellStyle name="Отдельная ячейка-результат [печать] 3" xfId="350"/>
    <cellStyle name="Отдельная ячейка-результат [печать] 4" xfId="351"/>
    <cellStyle name="Отдельная ячейка-результат [печать] 5" xfId="352"/>
    <cellStyle name="Отдельная ячейка-результат [печать] 6" xfId="353"/>
    <cellStyle name="Отдельная ячейка-результат [печать] 7" xfId="354"/>
    <cellStyle name="Отдельная ячейка-результат [печать] 8" xfId="355"/>
    <cellStyle name="Отдельная ячейка-результат [печать]_1. Качество бюдж.план-я" xfId="78"/>
    <cellStyle name="Отдельная ячейка-результат 2" xfId="79"/>
    <cellStyle name="Отдельная ячейка-результат 3" xfId="356"/>
    <cellStyle name="Отдельная ячейка-результат 4" xfId="357"/>
    <cellStyle name="Отдельная ячейка-результат 5" xfId="358"/>
    <cellStyle name="Отдельная ячейка-результат 6" xfId="359"/>
    <cellStyle name="Отдельная ячейка-результат 7" xfId="360"/>
    <cellStyle name="Отдельная ячейка-результат 8" xfId="361"/>
    <cellStyle name="Отдельная ячейка-результат_1. Качество бюдж.план-я" xfId="80"/>
    <cellStyle name="Плохой" xfId="81" builtinId="27" customBuiltin="1"/>
    <cellStyle name="Плохой 2" xfId="362"/>
    <cellStyle name="Плохой 3" xfId="363"/>
    <cellStyle name="Плохой 4" xfId="364"/>
    <cellStyle name="Пояснение" xfId="82" builtinId="53" customBuiltin="1"/>
    <cellStyle name="Пояснение 2" xfId="365"/>
    <cellStyle name="Пояснение 3" xfId="366"/>
    <cellStyle name="Пояснение 4" xfId="367"/>
    <cellStyle name="Примечание" xfId="83" builtinId="10" customBuiltin="1"/>
    <cellStyle name="Примечание 2" xfId="368"/>
    <cellStyle name="Примечание 3" xfId="369"/>
    <cellStyle name="Примечание 4" xfId="370"/>
    <cellStyle name="Свойства элементов измерения" xfId="84"/>
    <cellStyle name="Свойства элементов измерения [печать]" xfId="85"/>
    <cellStyle name="Свойства элементов измерения [печать] 2" xfId="86"/>
    <cellStyle name="Свойства элементов измерения [печать] 3" xfId="371"/>
    <cellStyle name="Свойства элементов измерения [печать] 4" xfId="372"/>
    <cellStyle name="Свойства элементов измерения [печать] 5" xfId="373"/>
    <cellStyle name="Свойства элементов измерения [печать] 6" xfId="374"/>
    <cellStyle name="Свойства элементов измерения [печать] 7" xfId="375"/>
    <cellStyle name="Свойства элементов измерения [печать] 8" xfId="376"/>
    <cellStyle name="Свойства элементов измерения [печать]_1. Качество бюдж.план-я" xfId="87"/>
    <cellStyle name="Свойства элементов измерения 2" xfId="88"/>
    <cellStyle name="Свойства элементов измерения 3" xfId="377"/>
    <cellStyle name="Свойства элементов измерения 4" xfId="378"/>
    <cellStyle name="Свойства элементов измерения 5" xfId="379"/>
    <cellStyle name="Свойства элементов измерения 6" xfId="380"/>
    <cellStyle name="Свойства элементов измерения 7" xfId="381"/>
    <cellStyle name="Свойства элементов измерения 8" xfId="382"/>
    <cellStyle name="Свойства элементов измерения_1. Качество бюдж.план-я" xfId="89"/>
    <cellStyle name="Связанная ячейка" xfId="90" builtinId="24" customBuiltin="1"/>
    <cellStyle name="Связанная ячейка 2" xfId="383"/>
    <cellStyle name="Связанная ячейка 3" xfId="384"/>
    <cellStyle name="Связанная ячейка 4" xfId="385"/>
    <cellStyle name="Текст предупреждения" xfId="91" builtinId="11" customBuiltin="1"/>
    <cellStyle name="Текст предупреждения 2" xfId="386"/>
    <cellStyle name="Текст предупреждения 3" xfId="387"/>
    <cellStyle name="Текст предупреждения 4" xfId="388"/>
    <cellStyle name="Хороший" xfId="92" builtinId="26" customBuiltin="1"/>
    <cellStyle name="Хороший 2" xfId="389"/>
    <cellStyle name="Хороший 3" xfId="390"/>
    <cellStyle name="Хороший 4" xfId="391"/>
    <cellStyle name="Элементы осей" xfId="93"/>
    <cellStyle name="Элементы осей [печать]" xfId="94"/>
    <cellStyle name="Элементы осей [печать] 2" xfId="95"/>
    <cellStyle name="Элементы осей [печать] 3" xfId="392"/>
    <cellStyle name="Элементы осей [печать] 4" xfId="393"/>
    <cellStyle name="Элементы осей [печать] 5" xfId="394"/>
    <cellStyle name="Элементы осей [печать] 6" xfId="395"/>
    <cellStyle name="Элементы осей [печать] 7" xfId="396"/>
    <cellStyle name="Элементы осей [печать] 8" xfId="397"/>
    <cellStyle name="Элементы осей [печать]_1. Качество бюдж.план-я" xfId="96"/>
    <cellStyle name="Элементы осей 10" xfId="398"/>
    <cellStyle name="Элементы осей 2" xfId="97"/>
    <cellStyle name="Элементы осей 3" xfId="399"/>
    <cellStyle name="Элементы осей 4" xfId="400"/>
    <cellStyle name="Элементы осей 5" xfId="401"/>
    <cellStyle name="Элементы осей 6" xfId="402"/>
    <cellStyle name="Элементы осей 7" xfId="403"/>
    <cellStyle name="Элементы осей 8" xfId="404"/>
    <cellStyle name="Элементы осей 9" xfId="405"/>
    <cellStyle name="Элементы осей_1. Качество бюдж.план-я" xfId="98"/>
  </cellStyles>
  <dxfs count="17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.bin"/><Relationship Id="rId13" Type="http://schemas.openxmlformats.org/officeDocument/2006/relationships/customProperty" Target="../customProperty12.bin"/><Relationship Id="rId18" Type="http://schemas.openxmlformats.org/officeDocument/2006/relationships/customProperty" Target="../customProperty17.bin"/><Relationship Id="rId26" Type="http://schemas.openxmlformats.org/officeDocument/2006/relationships/customProperty" Target="../customProperty25.bin"/><Relationship Id="rId3" Type="http://schemas.openxmlformats.org/officeDocument/2006/relationships/customProperty" Target="../customProperty2.bin"/><Relationship Id="rId21" Type="http://schemas.openxmlformats.org/officeDocument/2006/relationships/customProperty" Target="../customProperty20.bin"/><Relationship Id="rId7" Type="http://schemas.openxmlformats.org/officeDocument/2006/relationships/customProperty" Target="../customProperty6.bin"/><Relationship Id="rId12" Type="http://schemas.openxmlformats.org/officeDocument/2006/relationships/customProperty" Target="../customProperty11.bin"/><Relationship Id="rId17" Type="http://schemas.openxmlformats.org/officeDocument/2006/relationships/customProperty" Target="../customProperty16.bin"/><Relationship Id="rId25" Type="http://schemas.openxmlformats.org/officeDocument/2006/relationships/customProperty" Target="../customProperty24.bin"/><Relationship Id="rId2" Type="http://schemas.openxmlformats.org/officeDocument/2006/relationships/customProperty" Target="../customProperty1.bin"/><Relationship Id="rId16" Type="http://schemas.openxmlformats.org/officeDocument/2006/relationships/customProperty" Target="../customProperty15.bin"/><Relationship Id="rId20" Type="http://schemas.openxmlformats.org/officeDocument/2006/relationships/customProperty" Target="../customProperty19.bin"/><Relationship Id="rId29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11" Type="http://schemas.openxmlformats.org/officeDocument/2006/relationships/customProperty" Target="../customProperty10.bin"/><Relationship Id="rId24" Type="http://schemas.openxmlformats.org/officeDocument/2006/relationships/customProperty" Target="../customProperty23.bin"/><Relationship Id="rId5" Type="http://schemas.openxmlformats.org/officeDocument/2006/relationships/customProperty" Target="../customProperty4.bin"/><Relationship Id="rId15" Type="http://schemas.openxmlformats.org/officeDocument/2006/relationships/customProperty" Target="../customProperty14.bin"/><Relationship Id="rId23" Type="http://schemas.openxmlformats.org/officeDocument/2006/relationships/customProperty" Target="../customProperty22.bin"/><Relationship Id="rId28" Type="http://schemas.openxmlformats.org/officeDocument/2006/relationships/customProperty" Target="../customProperty27.bin"/><Relationship Id="rId10" Type="http://schemas.openxmlformats.org/officeDocument/2006/relationships/customProperty" Target="../customProperty9.bin"/><Relationship Id="rId19" Type="http://schemas.openxmlformats.org/officeDocument/2006/relationships/customProperty" Target="../customProperty18.bin"/><Relationship Id="rId4" Type="http://schemas.openxmlformats.org/officeDocument/2006/relationships/customProperty" Target="../customProperty3.bin"/><Relationship Id="rId9" Type="http://schemas.openxmlformats.org/officeDocument/2006/relationships/customProperty" Target="../customProperty8.bin"/><Relationship Id="rId14" Type="http://schemas.openxmlformats.org/officeDocument/2006/relationships/customProperty" Target="../customProperty13.bin"/><Relationship Id="rId22" Type="http://schemas.openxmlformats.org/officeDocument/2006/relationships/customProperty" Target="../customProperty21.bin"/><Relationship Id="rId27" Type="http://schemas.openxmlformats.org/officeDocument/2006/relationships/customProperty" Target="../customProperty26.bin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34.bin"/><Relationship Id="rId13" Type="http://schemas.openxmlformats.org/officeDocument/2006/relationships/customProperty" Target="../customProperty39.bin"/><Relationship Id="rId18" Type="http://schemas.openxmlformats.org/officeDocument/2006/relationships/vmlDrawing" Target="../drawings/vmlDrawing2.vml"/><Relationship Id="rId3" Type="http://schemas.openxmlformats.org/officeDocument/2006/relationships/customProperty" Target="../customProperty29.bin"/><Relationship Id="rId7" Type="http://schemas.openxmlformats.org/officeDocument/2006/relationships/customProperty" Target="../customProperty33.bin"/><Relationship Id="rId12" Type="http://schemas.openxmlformats.org/officeDocument/2006/relationships/customProperty" Target="../customProperty38.bin"/><Relationship Id="rId17" Type="http://schemas.openxmlformats.org/officeDocument/2006/relationships/customProperty" Target="../customProperty43.bin"/><Relationship Id="rId2" Type="http://schemas.openxmlformats.org/officeDocument/2006/relationships/customProperty" Target="../customProperty28.bin"/><Relationship Id="rId16" Type="http://schemas.openxmlformats.org/officeDocument/2006/relationships/customProperty" Target="../customProperty42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32.bin"/><Relationship Id="rId11" Type="http://schemas.openxmlformats.org/officeDocument/2006/relationships/customProperty" Target="../customProperty37.bin"/><Relationship Id="rId5" Type="http://schemas.openxmlformats.org/officeDocument/2006/relationships/customProperty" Target="../customProperty31.bin"/><Relationship Id="rId15" Type="http://schemas.openxmlformats.org/officeDocument/2006/relationships/customProperty" Target="../customProperty41.bin"/><Relationship Id="rId10" Type="http://schemas.openxmlformats.org/officeDocument/2006/relationships/customProperty" Target="../customProperty36.bin"/><Relationship Id="rId19" Type="http://schemas.openxmlformats.org/officeDocument/2006/relationships/comments" Target="../comments2.xml"/><Relationship Id="rId4" Type="http://schemas.openxmlformats.org/officeDocument/2006/relationships/customProperty" Target="../customProperty30.bin"/><Relationship Id="rId9" Type="http://schemas.openxmlformats.org/officeDocument/2006/relationships/customProperty" Target="../customProperty35.bin"/><Relationship Id="rId14" Type="http://schemas.openxmlformats.org/officeDocument/2006/relationships/customProperty" Target="../customProperty4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50.bin"/><Relationship Id="rId13" Type="http://schemas.openxmlformats.org/officeDocument/2006/relationships/customProperty" Target="../customProperty55.bin"/><Relationship Id="rId3" Type="http://schemas.openxmlformats.org/officeDocument/2006/relationships/customProperty" Target="../customProperty45.bin"/><Relationship Id="rId7" Type="http://schemas.openxmlformats.org/officeDocument/2006/relationships/customProperty" Target="../customProperty49.bin"/><Relationship Id="rId12" Type="http://schemas.openxmlformats.org/officeDocument/2006/relationships/customProperty" Target="../customProperty54.bin"/><Relationship Id="rId17" Type="http://schemas.openxmlformats.org/officeDocument/2006/relationships/comments" Target="../comments3.xml"/><Relationship Id="rId2" Type="http://schemas.openxmlformats.org/officeDocument/2006/relationships/customProperty" Target="../customProperty44.bin"/><Relationship Id="rId16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48.bin"/><Relationship Id="rId11" Type="http://schemas.openxmlformats.org/officeDocument/2006/relationships/customProperty" Target="../customProperty53.bin"/><Relationship Id="rId5" Type="http://schemas.openxmlformats.org/officeDocument/2006/relationships/customProperty" Target="../customProperty47.bin"/><Relationship Id="rId15" Type="http://schemas.openxmlformats.org/officeDocument/2006/relationships/customProperty" Target="../customProperty57.bin"/><Relationship Id="rId10" Type="http://schemas.openxmlformats.org/officeDocument/2006/relationships/customProperty" Target="../customProperty52.bin"/><Relationship Id="rId4" Type="http://schemas.openxmlformats.org/officeDocument/2006/relationships/customProperty" Target="../customProperty46.bin"/><Relationship Id="rId9" Type="http://schemas.openxmlformats.org/officeDocument/2006/relationships/customProperty" Target="../customProperty51.bin"/><Relationship Id="rId14" Type="http://schemas.openxmlformats.org/officeDocument/2006/relationships/customProperty" Target="../customProperty5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64.bin"/><Relationship Id="rId13" Type="http://schemas.openxmlformats.org/officeDocument/2006/relationships/customProperty" Target="../customProperty69.bin"/><Relationship Id="rId18" Type="http://schemas.openxmlformats.org/officeDocument/2006/relationships/comments" Target="../comments4.xml"/><Relationship Id="rId3" Type="http://schemas.openxmlformats.org/officeDocument/2006/relationships/customProperty" Target="../customProperty59.bin"/><Relationship Id="rId7" Type="http://schemas.openxmlformats.org/officeDocument/2006/relationships/customProperty" Target="../customProperty63.bin"/><Relationship Id="rId12" Type="http://schemas.openxmlformats.org/officeDocument/2006/relationships/customProperty" Target="../customProperty68.bin"/><Relationship Id="rId17" Type="http://schemas.openxmlformats.org/officeDocument/2006/relationships/vmlDrawing" Target="../drawings/vmlDrawing4.vml"/><Relationship Id="rId2" Type="http://schemas.openxmlformats.org/officeDocument/2006/relationships/customProperty" Target="../customProperty58.bin"/><Relationship Id="rId16" Type="http://schemas.openxmlformats.org/officeDocument/2006/relationships/customProperty" Target="../customProperty72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62.bin"/><Relationship Id="rId11" Type="http://schemas.openxmlformats.org/officeDocument/2006/relationships/customProperty" Target="../customProperty67.bin"/><Relationship Id="rId5" Type="http://schemas.openxmlformats.org/officeDocument/2006/relationships/customProperty" Target="../customProperty61.bin"/><Relationship Id="rId15" Type="http://schemas.openxmlformats.org/officeDocument/2006/relationships/customProperty" Target="../customProperty71.bin"/><Relationship Id="rId10" Type="http://schemas.openxmlformats.org/officeDocument/2006/relationships/customProperty" Target="../customProperty66.bin"/><Relationship Id="rId4" Type="http://schemas.openxmlformats.org/officeDocument/2006/relationships/customProperty" Target="../customProperty60.bin"/><Relationship Id="rId9" Type="http://schemas.openxmlformats.org/officeDocument/2006/relationships/customProperty" Target="../customProperty65.bin"/><Relationship Id="rId14" Type="http://schemas.openxmlformats.org/officeDocument/2006/relationships/customProperty" Target="../customProperty70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79.bin"/><Relationship Id="rId13" Type="http://schemas.openxmlformats.org/officeDocument/2006/relationships/customProperty" Target="../customProperty84.bin"/><Relationship Id="rId3" Type="http://schemas.openxmlformats.org/officeDocument/2006/relationships/customProperty" Target="../customProperty74.bin"/><Relationship Id="rId7" Type="http://schemas.openxmlformats.org/officeDocument/2006/relationships/customProperty" Target="../customProperty78.bin"/><Relationship Id="rId12" Type="http://schemas.openxmlformats.org/officeDocument/2006/relationships/customProperty" Target="../customProperty83.bin"/><Relationship Id="rId2" Type="http://schemas.openxmlformats.org/officeDocument/2006/relationships/customProperty" Target="../customProperty73.bin"/><Relationship Id="rId16" Type="http://schemas.openxmlformats.org/officeDocument/2006/relationships/comments" Target="../comments5.xml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77.bin"/><Relationship Id="rId11" Type="http://schemas.openxmlformats.org/officeDocument/2006/relationships/customProperty" Target="../customProperty82.bin"/><Relationship Id="rId5" Type="http://schemas.openxmlformats.org/officeDocument/2006/relationships/customProperty" Target="../customProperty76.bin"/><Relationship Id="rId15" Type="http://schemas.openxmlformats.org/officeDocument/2006/relationships/vmlDrawing" Target="../drawings/vmlDrawing5.vml"/><Relationship Id="rId10" Type="http://schemas.openxmlformats.org/officeDocument/2006/relationships/customProperty" Target="../customProperty81.bin"/><Relationship Id="rId4" Type="http://schemas.openxmlformats.org/officeDocument/2006/relationships/customProperty" Target="../customProperty75.bin"/><Relationship Id="rId9" Type="http://schemas.openxmlformats.org/officeDocument/2006/relationships/customProperty" Target="../customProperty80.bin"/><Relationship Id="rId14" Type="http://schemas.openxmlformats.org/officeDocument/2006/relationships/customProperty" Target="../customProperty8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92.bin"/><Relationship Id="rId13" Type="http://schemas.openxmlformats.org/officeDocument/2006/relationships/customProperty" Target="../customProperty97.bin"/><Relationship Id="rId3" Type="http://schemas.openxmlformats.org/officeDocument/2006/relationships/customProperty" Target="../customProperty87.bin"/><Relationship Id="rId7" Type="http://schemas.openxmlformats.org/officeDocument/2006/relationships/customProperty" Target="../customProperty91.bin"/><Relationship Id="rId12" Type="http://schemas.openxmlformats.org/officeDocument/2006/relationships/customProperty" Target="../customProperty96.bin"/><Relationship Id="rId2" Type="http://schemas.openxmlformats.org/officeDocument/2006/relationships/customProperty" Target="../customProperty86.bin"/><Relationship Id="rId16" Type="http://schemas.openxmlformats.org/officeDocument/2006/relationships/comments" Target="../comments6.xml"/><Relationship Id="rId1" Type="http://schemas.openxmlformats.org/officeDocument/2006/relationships/printerSettings" Target="../printerSettings/printerSettings6.bin"/><Relationship Id="rId6" Type="http://schemas.openxmlformats.org/officeDocument/2006/relationships/customProperty" Target="../customProperty90.bin"/><Relationship Id="rId11" Type="http://schemas.openxmlformats.org/officeDocument/2006/relationships/customProperty" Target="../customProperty95.bin"/><Relationship Id="rId5" Type="http://schemas.openxmlformats.org/officeDocument/2006/relationships/customProperty" Target="../customProperty89.bin"/><Relationship Id="rId15" Type="http://schemas.openxmlformats.org/officeDocument/2006/relationships/vmlDrawing" Target="../drawings/vmlDrawing6.vml"/><Relationship Id="rId10" Type="http://schemas.openxmlformats.org/officeDocument/2006/relationships/customProperty" Target="../customProperty94.bin"/><Relationship Id="rId4" Type="http://schemas.openxmlformats.org/officeDocument/2006/relationships/customProperty" Target="../customProperty88.bin"/><Relationship Id="rId9" Type="http://schemas.openxmlformats.org/officeDocument/2006/relationships/customProperty" Target="../customProperty93.bin"/><Relationship Id="rId14" Type="http://schemas.openxmlformats.org/officeDocument/2006/relationships/customProperty" Target="../customProperty9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05.bin"/><Relationship Id="rId13" Type="http://schemas.openxmlformats.org/officeDocument/2006/relationships/customProperty" Target="../customProperty110.bin"/><Relationship Id="rId18" Type="http://schemas.openxmlformats.org/officeDocument/2006/relationships/customProperty" Target="../customProperty115.bin"/><Relationship Id="rId3" Type="http://schemas.openxmlformats.org/officeDocument/2006/relationships/customProperty" Target="../customProperty100.bin"/><Relationship Id="rId7" Type="http://schemas.openxmlformats.org/officeDocument/2006/relationships/customProperty" Target="../customProperty104.bin"/><Relationship Id="rId12" Type="http://schemas.openxmlformats.org/officeDocument/2006/relationships/customProperty" Target="../customProperty109.bin"/><Relationship Id="rId17" Type="http://schemas.openxmlformats.org/officeDocument/2006/relationships/customProperty" Target="../customProperty114.bin"/><Relationship Id="rId2" Type="http://schemas.openxmlformats.org/officeDocument/2006/relationships/customProperty" Target="../customProperty99.bin"/><Relationship Id="rId16" Type="http://schemas.openxmlformats.org/officeDocument/2006/relationships/customProperty" Target="../customProperty113.bin"/><Relationship Id="rId20" Type="http://schemas.openxmlformats.org/officeDocument/2006/relationships/comments" Target="../comments7.xml"/><Relationship Id="rId1" Type="http://schemas.openxmlformats.org/officeDocument/2006/relationships/printerSettings" Target="../printerSettings/printerSettings7.bin"/><Relationship Id="rId6" Type="http://schemas.openxmlformats.org/officeDocument/2006/relationships/customProperty" Target="../customProperty103.bin"/><Relationship Id="rId11" Type="http://schemas.openxmlformats.org/officeDocument/2006/relationships/customProperty" Target="../customProperty108.bin"/><Relationship Id="rId5" Type="http://schemas.openxmlformats.org/officeDocument/2006/relationships/customProperty" Target="../customProperty102.bin"/><Relationship Id="rId15" Type="http://schemas.openxmlformats.org/officeDocument/2006/relationships/customProperty" Target="../customProperty112.bin"/><Relationship Id="rId10" Type="http://schemas.openxmlformats.org/officeDocument/2006/relationships/customProperty" Target="../customProperty107.bin"/><Relationship Id="rId19" Type="http://schemas.openxmlformats.org/officeDocument/2006/relationships/vmlDrawing" Target="../drawings/vmlDrawing7.vml"/><Relationship Id="rId4" Type="http://schemas.openxmlformats.org/officeDocument/2006/relationships/customProperty" Target="../customProperty101.bin"/><Relationship Id="rId9" Type="http://schemas.openxmlformats.org/officeDocument/2006/relationships/customProperty" Target="../customProperty106.bin"/><Relationship Id="rId14" Type="http://schemas.openxmlformats.org/officeDocument/2006/relationships/customProperty" Target="../customProperty11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22.bin"/><Relationship Id="rId13" Type="http://schemas.openxmlformats.org/officeDocument/2006/relationships/comments" Target="../comments8.xml"/><Relationship Id="rId3" Type="http://schemas.openxmlformats.org/officeDocument/2006/relationships/customProperty" Target="../customProperty117.bin"/><Relationship Id="rId7" Type="http://schemas.openxmlformats.org/officeDocument/2006/relationships/customProperty" Target="../customProperty121.bin"/><Relationship Id="rId12" Type="http://schemas.openxmlformats.org/officeDocument/2006/relationships/vmlDrawing" Target="../drawings/vmlDrawing8.vml"/><Relationship Id="rId2" Type="http://schemas.openxmlformats.org/officeDocument/2006/relationships/customProperty" Target="../customProperty116.bin"/><Relationship Id="rId1" Type="http://schemas.openxmlformats.org/officeDocument/2006/relationships/printerSettings" Target="../printerSettings/printerSettings8.bin"/><Relationship Id="rId6" Type="http://schemas.openxmlformats.org/officeDocument/2006/relationships/customProperty" Target="../customProperty120.bin"/><Relationship Id="rId11" Type="http://schemas.openxmlformats.org/officeDocument/2006/relationships/customProperty" Target="../customProperty125.bin"/><Relationship Id="rId5" Type="http://schemas.openxmlformats.org/officeDocument/2006/relationships/customProperty" Target="../customProperty119.bin"/><Relationship Id="rId10" Type="http://schemas.openxmlformats.org/officeDocument/2006/relationships/customProperty" Target="../customProperty124.bin"/><Relationship Id="rId4" Type="http://schemas.openxmlformats.org/officeDocument/2006/relationships/customProperty" Target="../customProperty118.bin"/><Relationship Id="rId9" Type="http://schemas.openxmlformats.org/officeDocument/2006/relationships/customProperty" Target="../customProperty123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ustomProperty" Target="../customProperty132.bin"/><Relationship Id="rId13" Type="http://schemas.openxmlformats.org/officeDocument/2006/relationships/comments" Target="../comments9.xml"/><Relationship Id="rId3" Type="http://schemas.openxmlformats.org/officeDocument/2006/relationships/customProperty" Target="../customProperty127.bin"/><Relationship Id="rId7" Type="http://schemas.openxmlformats.org/officeDocument/2006/relationships/customProperty" Target="../customProperty131.bin"/><Relationship Id="rId12" Type="http://schemas.openxmlformats.org/officeDocument/2006/relationships/vmlDrawing" Target="../drawings/vmlDrawing9.vml"/><Relationship Id="rId2" Type="http://schemas.openxmlformats.org/officeDocument/2006/relationships/customProperty" Target="../customProperty126.bin"/><Relationship Id="rId1" Type="http://schemas.openxmlformats.org/officeDocument/2006/relationships/printerSettings" Target="../printerSettings/printerSettings9.bin"/><Relationship Id="rId6" Type="http://schemas.openxmlformats.org/officeDocument/2006/relationships/customProperty" Target="../customProperty130.bin"/><Relationship Id="rId11" Type="http://schemas.openxmlformats.org/officeDocument/2006/relationships/customProperty" Target="../customProperty135.bin"/><Relationship Id="rId5" Type="http://schemas.openxmlformats.org/officeDocument/2006/relationships/customProperty" Target="../customProperty129.bin"/><Relationship Id="rId10" Type="http://schemas.openxmlformats.org/officeDocument/2006/relationships/customProperty" Target="../customProperty134.bin"/><Relationship Id="rId4" Type="http://schemas.openxmlformats.org/officeDocument/2006/relationships/customProperty" Target="../customProperty128.bin"/><Relationship Id="rId9" Type="http://schemas.openxmlformats.org/officeDocument/2006/relationships/customProperty" Target="../customProperty13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9">
    <tabColor rgb="FFFFC000"/>
    <pageSetUpPr fitToPage="1"/>
  </sheetPr>
  <dimension ref="A1:DN66"/>
  <sheetViews>
    <sheetView view="pageBreakPreview" topLeftCell="DF1" zoomScale="80" zoomScaleNormal="75" zoomScaleSheetLayoutView="80" workbookViewId="0">
      <selection activeCell="A25" sqref="A25:A26"/>
    </sheetView>
  </sheetViews>
  <sheetFormatPr defaultRowHeight="12.75" outlineLevelRow="1" x14ac:dyDescent="0.2"/>
  <cols>
    <col min="1" max="1" width="6.28515625" customWidth="1"/>
    <col min="2" max="2" width="44" style="50" customWidth="1"/>
    <col min="3" max="3" width="12.7109375" customWidth="1"/>
    <col min="4" max="4" width="16.7109375" customWidth="1"/>
    <col min="5" max="5" width="14.28515625" bestFit="1" customWidth="1"/>
    <col min="6" max="6" width="12.28515625" customWidth="1"/>
    <col min="7" max="7" width="12.140625" customWidth="1"/>
    <col min="8" max="8" width="14.7109375" customWidth="1"/>
    <col min="9" max="9" width="15.5703125" customWidth="1"/>
    <col min="10" max="10" width="12.28515625" bestFit="1" customWidth="1"/>
    <col min="11" max="11" width="13.42578125" customWidth="1"/>
    <col min="12" max="12" width="12.5703125" customWidth="1"/>
    <col min="13" max="13" width="11.7109375" customWidth="1"/>
    <col min="14" max="16" width="14.28515625" customWidth="1"/>
    <col min="17" max="17" width="11.7109375" customWidth="1"/>
    <col min="18" max="18" width="11.42578125" customWidth="1"/>
    <col min="19" max="19" width="13" customWidth="1"/>
    <col min="20" max="20" width="12.85546875" customWidth="1"/>
    <col min="21" max="21" width="15.5703125" customWidth="1"/>
    <col min="22" max="22" width="13.28515625" customWidth="1"/>
    <col min="23" max="23" width="13.140625" customWidth="1"/>
    <col min="24" max="24" width="12.140625" customWidth="1"/>
    <col min="25" max="25" width="11.85546875" customWidth="1"/>
    <col min="26" max="26" width="13.85546875" customWidth="1"/>
    <col min="27" max="27" width="16.7109375" customWidth="1"/>
    <col min="28" max="28" width="12.5703125" customWidth="1"/>
    <col min="29" max="29" width="11.5703125" customWidth="1"/>
    <col min="30" max="30" width="11.85546875" customWidth="1"/>
    <col min="31" max="31" width="13.140625" customWidth="1"/>
    <col min="32" max="32" width="12.42578125" customWidth="1"/>
    <col min="33" max="33" width="14.42578125" customWidth="1"/>
    <col min="34" max="34" width="12.28515625" bestFit="1" customWidth="1"/>
    <col min="35" max="36" width="12.7109375" customWidth="1"/>
    <col min="37" max="38" width="13" customWidth="1"/>
    <col min="39" max="39" width="14.5703125" customWidth="1"/>
    <col min="40" max="40" width="14.7109375" customWidth="1"/>
    <col min="41" max="41" width="14.28515625" customWidth="1"/>
    <col min="42" max="44" width="12.42578125" customWidth="1"/>
    <col min="45" max="45" width="13.7109375" customWidth="1"/>
    <col min="46" max="46" width="12.5703125" customWidth="1"/>
    <col min="47" max="47" width="13.28515625" customWidth="1"/>
    <col min="48" max="48" width="11.5703125" customWidth="1"/>
    <col min="49" max="49" width="11.42578125" customWidth="1"/>
    <col min="50" max="50" width="12.5703125" customWidth="1"/>
    <col min="51" max="51" width="13.28515625" customWidth="1"/>
    <col min="52" max="52" width="14.5703125" customWidth="1"/>
    <col min="53" max="53" width="11.42578125" customWidth="1"/>
    <col min="54" max="54" width="14" style="6" customWidth="1"/>
    <col min="55" max="55" width="13.5703125" customWidth="1"/>
    <col min="56" max="56" width="15.42578125" customWidth="1"/>
    <col min="57" max="57" width="14" customWidth="1"/>
    <col min="58" max="58" width="15.42578125" customWidth="1"/>
    <col min="59" max="59" width="13.7109375" customWidth="1"/>
    <col min="60" max="60" width="13.140625" customWidth="1"/>
    <col min="61" max="61" width="14.28515625" customWidth="1"/>
    <col min="62" max="62" width="15.42578125" customWidth="1"/>
    <col min="63" max="63" width="15.28515625" customWidth="1"/>
    <col min="64" max="64" width="14.28515625" customWidth="1"/>
    <col min="65" max="65" width="16.140625" customWidth="1"/>
    <col min="66" max="66" width="14.7109375" customWidth="1"/>
    <col min="67" max="67" width="14.85546875" customWidth="1"/>
    <col min="68" max="68" width="15.140625" customWidth="1"/>
    <col min="69" max="69" width="14.42578125" customWidth="1"/>
    <col min="70" max="70" width="14.7109375" customWidth="1"/>
    <col min="71" max="71" width="13.5703125" customWidth="1"/>
    <col min="72" max="72" width="13.140625" customWidth="1"/>
    <col min="73" max="73" width="14.28515625" customWidth="1"/>
    <col min="74" max="74" width="15.140625" customWidth="1"/>
    <col min="75" max="75" width="13" customWidth="1"/>
    <col min="76" max="76" width="15.140625" customWidth="1"/>
    <col min="77" max="77" width="14" customWidth="1"/>
    <col min="78" max="80" width="13.28515625" customWidth="1"/>
    <col min="81" max="81" width="15" customWidth="1"/>
    <col min="82" max="82" width="15.140625" customWidth="1"/>
    <col min="83" max="83" width="15" customWidth="1"/>
    <col min="84" max="85" width="13.42578125" customWidth="1"/>
    <col min="86" max="86" width="14" customWidth="1"/>
    <col min="87" max="87" width="14.42578125" customWidth="1"/>
    <col min="88" max="88" width="14.140625" customWidth="1"/>
    <col min="89" max="90" width="13.5703125" customWidth="1"/>
    <col min="91" max="91" width="14.85546875" customWidth="1"/>
    <col min="92" max="92" width="14.28515625" customWidth="1"/>
    <col min="93" max="93" width="13.5703125" customWidth="1"/>
    <col min="94" max="94" width="14.7109375" customWidth="1"/>
    <col min="95" max="95" width="11.42578125" customWidth="1"/>
    <col min="96" max="96" width="12" customWidth="1"/>
    <col min="97" max="97" width="12.140625" customWidth="1"/>
    <col min="98" max="98" width="12.5703125" customWidth="1"/>
    <col min="99" max="100" width="12.85546875" customWidth="1"/>
    <col min="101" max="101" width="11.85546875" customWidth="1"/>
    <col min="102" max="102" width="12.140625" customWidth="1"/>
    <col min="103" max="103" width="14" customWidth="1"/>
    <col min="104" max="104" width="13" customWidth="1"/>
    <col min="105" max="105" width="13.5703125" customWidth="1"/>
    <col min="106" max="106" width="12.7109375" customWidth="1"/>
    <col min="109" max="109" width="10.28515625" bestFit="1" customWidth="1"/>
    <col min="112" max="112" width="10.28515625" bestFit="1" customWidth="1"/>
    <col min="114" max="114" width="6.85546875" customWidth="1"/>
    <col min="115" max="115" width="6.5703125" customWidth="1"/>
    <col min="116" max="116" width="6.140625" customWidth="1"/>
    <col min="117" max="117" width="14" customWidth="1"/>
    <col min="118" max="118" width="10.28515625" hidden="1" customWidth="1"/>
    <col min="121" max="121" width="10.28515625" bestFit="1" customWidth="1"/>
    <col min="124" max="124" width="12.85546875" customWidth="1"/>
    <col min="127" max="127" width="10.28515625" bestFit="1" customWidth="1"/>
    <col min="130" max="130" width="10.28515625" bestFit="1" customWidth="1"/>
    <col min="133" max="133" width="10.28515625" bestFit="1" customWidth="1"/>
    <col min="136" max="136" width="10.28515625" bestFit="1" customWidth="1"/>
    <col min="139" max="139" width="10.28515625" bestFit="1" customWidth="1"/>
    <col min="142" max="142" width="10.28515625" bestFit="1" customWidth="1"/>
    <col min="145" max="145" width="10.28515625" bestFit="1" customWidth="1"/>
    <col min="148" max="148" width="10.28515625" bestFit="1" customWidth="1"/>
    <col min="151" max="151" width="10.28515625" bestFit="1" customWidth="1"/>
    <col min="154" max="154" width="10.28515625" bestFit="1" customWidth="1"/>
    <col min="157" max="157" width="10.28515625" bestFit="1" customWidth="1"/>
    <col min="160" max="160" width="10.28515625" bestFit="1" customWidth="1"/>
    <col min="163" max="163" width="10.28515625" bestFit="1" customWidth="1"/>
    <col min="166" max="166" width="10.28515625" bestFit="1" customWidth="1"/>
    <col min="169" max="169" width="10.28515625" bestFit="1" customWidth="1"/>
    <col min="172" max="172" width="10.28515625" bestFit="1" customWidth="1"/>
    <col min="175" max="175" width="10.28515625" bestFit="1" customWidth="1"/>
    <col min="178" max="178" width="10.28515625" bestFit="1" customWidth="1"/>
    <col min="181" max="181" width="10.28515625" bestFit="1" customWidth="1"/>
    <col min="184" max="184" width="10.28515625" bestFit="1" customWidth="1"/>
    <col min="187" max="187" width="10.28515625" bestFit="1" customWidth="1"/>
    <col min="190" max="190" width="10.28515625" bestFit="1" customWidth="1"/>
    <col min="193" max="193" width="10.28515625" bestFit="1" customWidth="1"/>
    <col min="196" max="196" width="10.28515625" bestFit="1" customWidth="1"/>
    <col min="199" max="199" width="10.28515625" bestFit="1" customWidth="1"/>
    <col min="202" max="202" width="10.28515625" bestFit="1" customWidth="1"/>
    <col min="205" max="205" width="10.28515625" bestFit="1" customWidth="1"/>
    <col min="208" max="208" width="10.28515625" bestFit="1" customWidth="1"/>
    <col min="211" max="211" width="10.28515625" bestFit="1" customWidth="1"/>
    <col min="214" max="214" width="10.28515625" bestFit="1" customWidth="1"/>
    <col min="217" max="217" width="10.28515625" bestFit="1" customWidth="1"/>
    <col min="220" max="220" width="10.28515625" bestFit="1" customWidth="1"/>
    <col min="223" max="223" width="10.28515625" bestFit="1" customWidth="1"/>
    <col min="226" max="226" width="10.28515625" bestFit="1" customWidth="1"/>
    <col min="229" max="229" width="10.28515625" bestFit="1" customWidth="1"/>
    <col min="232" max="232" width="10.28515625" bestFit="1" customWidth="1"/>
    <col min="235" max="235" width="10.28515625" bestFit="1" customWidth="1"/>
  </cols>
  <sheetData>
    <row r="1" spans="1:54" ht="29.25" customHeight="1" x14ac:dyDescent="0.2">
      <c r="A1" s="78" t="s">
        <v>52</v>
      </c>
      <c r="B1" s="79"/>
      <c r="C1" s="79"/>
      <c r="D1" s="79"/>
      <c r="E1" s="79"/>
      <c r="BB1" s="8"/>
    </row>
    <row r="2" spans="1:54" x14ac:dyDescent="0.2">
      <c r="BB2" s="8"/>
    </row>
    <row r="3" spans="1:54" hidden="1" outlineLevel="1" x14ac:dyDescent="0.2">
      <c r="A3" s="2" t="s">
        <v>13</v>
      </c>
      <c r="B3" s="51"/>
      <c r="C3" s="2"/>
      <c r="D3" s="2"/>
      <c r="E3" s="2"/>
      <c r="F3" s="2"/>
      <c r="G3" s="2"/>
      <c r="H3" s="2"/>
      <c r="BB3" s="8"/>
    </row>
    <row r="4" spans="1:54" hidden="1" outlineLevel="1" x14ac:dyDescent="0.2">
      <c r="A4" s="2" t="s">
        <v>61</v>
      </c>
      <c r="B4" s="51"/>
      <c r="C4" s="2"/>
      <c r="D4" s="2"/>
      <c r="E4" s="2"/>
      <c r="F4" s="2"/>
      <c r="G4" s="2"/>
      <c r="H4" s="2"/>
      <c r="BB4" s="8"/>
    </row>
    <row r="5" spans="1:54" hidden="1" outlineLevel="1" x14ac:dyDescent="0.2">
      <c r="A5" s="2" t="s">
        <v>0</v>
      </c>
      <c r="B5" s="51"/>
      <c r="C5" s="2"/>
      <c r="D5" s="2"/>
      <c r="E5" s="2"/>
      <c r="F5" s="2"/>
      <c r="G5" s="2"/>
      <c r="H5" s="2"/>
      <c r="BB5" s="8"/>
    </row>
    <row r="6" spans="1:54" hidden="1" outlineLevel="1" x14ac:dyDescent="0.2">
      <c r="A6" s="2" t="s">
        <v>62</v>
      </c>
      <c r="B6" s="51"/>
      <c r="C6" s="2"/>
      <c r="D6" s="2"/>
      <c r="E6" s="2"/>
      <c r="F6" s="2"/>
      <c r="G6" s="2"/>
      <c r="H6" s="2"/>
      <c r="BB6" s="8"/>
    </row>
    <row r="7" spans="1:54" ht="21.75" hidden="1" customHeight="1" outlineLevel="1" thickBot="1" x14ac:dyDescent="0.25">
      <c r="A7" s="53" t="s">
        <v>1</v>
      </c>
      <c r="B7" s="52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BB7" s="8"/>
    </row>
    <row r="8" spans="1:54" ht="32.25" hidden="1" customHeight="1" outlineLevel="1" thickBot="1" x14ac:dyDescent="0.25">
      <c r="A8" s="5">
        <v>5</v>
      </c>
      <c r="B8" s="70" t="s">
        <v>67</v>
      </c>
      <c r="C8" s="71"/>
      <c r="D8" s="71"/>
      <c r="E8" s="71"/>
      <c r="F8" s="71"/>
      <c r="G8" s="71"/>
      <c r="H8" s="71"/>
      <c r="I8" s="73"/>
      <c r="J8" s="73"/>
      <c r="K8" s="73"/>
      <c r="L8" s="73"/>
      <c r="M8" s="73"/>
      <c r="BB8" s="8"/>
    </row>
    <row r="9" spans="1:54" ht="27" hidden="1" customHeight="1" outlineLevel="1" thickBot="1" x14ac:dyDescent="0.25">
      <c r="A9" s="5">
        <v>5</v>
      </c>
      <c r="B9" s="70" t="s">
        <v>54</v>
      </c>
      <c r="C9" s="71"/>
      <c r="D9" s="71"/>
      <c r="E9" s="71"/>
      <c r="F9" s="72"/>
      <c r="G9" s="72"/>
      <c r="H9" s="72"/>
      <c r="I9" s="73"/>
      <c r="J9" s="73"/>
      <c r="K9" s="73"/>
      <c r="L9" s="73"/>
      <c r="M9" s="73"/>
      <c r="BB9" s="8"/>
    </row>
    <row r="10" spans="1:54" ht="27.75" hidden="1" customHeight="1" outlineLevel="1" thickBot="1" x14ac:dyDescent="0.25">
      <c r="A10" s="5">
        <v>4</v>
      </c>
      <c r="B10" s="70" t="s">
        <v>93</v>
      </c>
      <c r="C10" s="71"/>
      <c r="D10" s="71"/>
      <c r="E10" s="71"/>
      <c r="F10" s="72"/>
      <c r="G10" s="72"/>
      <c r="H10" s="72"/>
      <c r="I10" s="73"/>
      <c r="J10" s="73"/>
      <c r="K10" s="73"/>
      <c r="L10" s="73"/>
      <c r="M10" s="73"/>
      <c r="BB10" s="8"/>
    </row>
    <row r="11" spans="1:54" ht="27.75" hidden="1" customHeight="1" outlineLevel="1" thickBot="1" x14ac:dyDescent="0.25">
      <c r="A11" s="5">
        <v>7</v>
      </c>
      <c r="B11" s="70" t="s">
        <v>55</v>
      </c>
      <c r="C11" s="71"/>
      <c r="D11" s="71"/>
      <c r="E11" s="71"/>
      <c r="F11" s="72"/>
      <c r="G11" s="72"/>
      <c r="H11" s="72"/>
      <c r="I11" s="73"/>
      <c r="J11" s="73"/>
      <c r="K11" s="73"/>
      <c r="L11" s="73"/>
      <c r="M11" s="73"/>
      <c r="BB11" s="8"/>
    </row>
    <row r="12" spans="1:54" ht="28.5" hidden="1" customHeight="1" outlineLevel="1" thickBot="1" x14ac:dyDescent="0.25">
      <c r="A12" s="5">
        <v>7</v>
      </c>
      <c r="B12" s="70" t="s">
        <v>56</v>
      </c>
      <c r="C12" s="71"/>
      <c r="D12" s="71"/>
      <c r="E12" s="71"/>
      <c r="F12" s="72"/>
      <c r="G12" s="72"/>
      <c r="H12" s="72"/>
      <c r="I12" s="73"/>
      <c r="J12" s="73"/>
      <c r="K12" s="73"/>
      <c r="L12" s="73"/>
      <c r="M12" s="73"/>
      <c r="BB12" s="8"/>
    </row>
    <row r="13" spans="1:54" ht="26.25" hidden="1" customHeight="1" outlineLevel="1" thickBot="1" x14ac:dyDescent="0.25">
      <c r="A13" s="5">
        <v>7</v>
      </c>
      <c r="B13" s="70" t="s">
        <v>57</v>
      </c>
      <c r="C13" s="71"/>
      <c r="D13" s="71"/>
      <c r="E13" s="71"/>
      <c r="F13" s="72"/>
      <c r="G13" s="72"/>
      <c r="H13" s="72"/>
      <c r="I13" s="73"/>
      <c r="J13" s="73"/>
      <c r="K13" s="73"/>
      <c r="L13" s="73"/>
      <c r="M13" s="73"/>
      <c r="BB13" s="8"/>
    </row>
    <row r="14" spans="1:54" ht="26.25" hidden="1" customHeight="1" outlineLevel="1" thickBot="1" x14ac:dyDescent="0.25">
      <c r="A14" s="5">
        <v>7</v>
      </c>
      <c r="B14" s="70" t="s">
        <v>53</v>
      </c>
      <c r="C14" s="71"/>
      <c r="D14" s="71"/>
      <c r="E14" s="71"/>
      <c r="F14" s="72"/>
      <c r="G14" s="72"/>
      <c r="H14" s="72"/>
      <c r="I14" s="73"/>
      <c r="J14" s="73"/>
      <c r="K14" s="73"/>
      <c r="L14" s="73"/>
      <c r="M14" s="73"/>
      <c r="BB14" s="8"/>
    </row>
    <row r="15" spans="1:54" ht="26.25" hidden="1" customHeight="1" outlineLevel="1" thickBot="1" x14ac:dyDescent="0.25">
      <c r="A15" s="5">
        <v>7</v>
      </c>
      <c r="B15" s="70" t="s">
        <v>58</v>
      </c>
      <c r="C15" s="71"/>
      <c r="D15" s="71"/>
      <c r="E15" s="71"/>
      <c r="F15" s="72"/>
      <c r="G15" s="72"/>
      <c r="H15" s="72"/>
      <c r="I15" s="73"/>
      <c r="J15" s="73"/>
      <c r="K15" s="73"/>
      <c r="L15" s="73"/>
      <c r="M15" s="73"/>
      <c r="BB15" s="8"/>
    </row>
    <row r="16" spans="1:54" ht="26.25" hidden="1" customHeight="1" outlineLevel="1" thickBot="1" x14ac:dyDescent="0.25">
      <c r="A16" s="5">
        <v>7</v>
      </c>
      <c r="B16" s="70" t="s">
        <v>98</v>
      </c>
      <c r="C16" s="71"/>
      <c r="D16" s="71"/>
      <c r="E16" s="71"/>
      <c r="F16" s="72"/>
      <c r="G16" s="72"/>
      <c r="H16" s="72"/>
      <c r="I16" s="73"/>
      <c r="J16" s="73"/>
      <c r="K16" s="73"/>
      <c r="L16" s="73"/>
      <c r="M16" s="73"/>
      <c r="BB16" s="8"/>
    </row>
    <row r="17" spans="1:118" ht="26.25" hidden="1" customHeight="1" outlineLevel="1" thickBot="1" x14ac:dyDescent="0.25">
      <c r="A17" s="5">
        <v>6</v>
      </c>
      <c r="B17" s="70" t="s">
        <v>59</v>
      </c>
      <c r="C17" s="71"/>
      <c r="D17" s="71"/>
      <c r="E17" s="71"/>
      <c r="F17" s="72"/>
      <c r="G17" s="72"/>
      <c r="H17" s="72"/>
      <c r="I17" s="73"/>
      <c r="J17" s="73"/>
      <c r="K17" s="73"/>
      <c r="L17" s="73"/>
      <c r="M17" s="73"/>
      <c r="BB17" s="8"/>
    </row>
    <row r="18" spans="1:118" ht="26.25" hidden="1" customHeight="1" outlineLevel="1" thickBot="1" x14ac:dyDescent="0.25">
      <c r="A18" s="5">
        <v>7</v>
      </c>
      <c r="B18" s="70" t="s">
        <v>63</v>
      </c>
      <c r="C18" s="71"/>
      <c r="D18" s="71"/>
      <c r="E18" s="71"/>
      <c r="F18" s="72"/>
      <c r="G18" s="72"/>
      <c r="H18" s="72"/>
      <c r="I18" s="73"/>
      <c r="J18" s="73"/>
      <c r="K18" s="73"/>
      <c r="L18" s="73"/>
      <c r="M18" s="73"/>
      <c r="BB18" s="8"/>
    </row>
    <row r="19" spans="1:118" ht="26.25" hidden="1" customHeight="1" outlineLevel="1" thickBot="1" x14ac:dyDescent="0.25">
      <c r="A19" s="5">
        <v>6</v>
      </c>
      <c r="B19" s="70" t="s">
        <v>60</v>
      </c>
      <c r="C19" s="71"/>
      <c r="D19" s="71"/>
      <c r="E19" s="71"/>
      <c r="F19" s="72"/>
      <c r="G19" s="72"/>
      <c r="H19" s="72"/>
      <c r="I19" s="73"/>
      <c r="J19" s="73"/>
      <c r="K19" s="73"/>
      <c r="L19" s="73"/>
      <c r="M19" s="73"/>
      <c r="BB19" s="8"/>
    </row>
    <row r="20" spans="1:118" ht="26.25" hidden="1" customHeight="1" outlineLevel="1" thickBot="1" x14ac:dyDescent="0.25">
      <c r="A20" s="5">
        <v>6</v>
      </c>
      <c r="B20" s="70" t="s">
        <v>64</v>
      </c>
      <c r="C20" s="71"/>
      <c r="D20" s="71"/>
      <c r="E20" s="71"/>
      <c r="F20" s="72"/>
      <c r="G20" s="72"/>
      <c r="H20" s="72"/>
      <c r="I20" s="73"/>
      <c r="J20" s="73"/>
      <c r="K20" s="73"/>
      <c r="L20" s="73"/>
      <c r="M20" s="73"/>
      <c r="BB20" s="8"/>
    </row>
    <row r="21" spans="1:118" ht="26.25" hidden="1" customHeight="1" outlineLevel="1" thickBot="1" x14ac:dyDescent="0.25">
      <c r="A21" s="5">
        <v>7</v>
      </c>
      <c r="B21" s="70" t="s">
        <v>65</v>
      </c>
      <c r="C21" s="71"/>
      <c r="D21" s="71"/>
      <c r="E21" s="71"/>
      <c r="F21" s="72"/>
      <c r="G21" s="72"/>
      <c r="H21" s="72"/>
      <c r="I21" s="73"/>
      <c r="J21" s="73"/>
      <c r="K21" s="73"/>
      <c r="L21" s="73"/>
      <c r="M21" s="73"/>
      <c r="BB21" s="8"/>
    </row>
    <row r="22" spans="1:118" ht="33.75" hidden="1" customHeight="1" outlineLevel="1" thickBot="1" x14ac:dyDescent="0.25">
      <c r="A22" s="5">
        <v>6</v>
      </c>
      <c r="B22" s="70" t="s">
        <v>91</v>
      </c>
      <c r="C22" s="71"/>
      <c r="D22" s="71"/>
      <c r="E22" s="71"/>
      <c r="F22" s="72"/>
      <c r="G22" s="72"/>
      <c r="H22" s="72"/>
      <c r="I22" s="73"/>
      <c r="J22" s="73"/>
      <c r="K22" s="73"/>
      <c r="L22" s="73"/>
      <c r="M22" s="73"/>
      <c r="BB22" s="8"/>
    </row>
    <row r="23" spans="1:118" ht="25.5" hidden="1" customHeight="1" outlineLevel="1" thickBot="1" x14ac:dyDescent="0.25">
      <c r="A23" s="5">
        <v>6</v>
      </c>
      <c r="B23" s="70" t="s">
        <v>66</v>
      </c>
      <c r="C23" s="71"/>
      <c r="D23" s="71"/>
      <c r="E23" s="71"/>
      <c r="F23" s="72"/>
      <c r="G23" s="72"/>
      <c r="H23" s="72"/>
      <c r="I23" s="73"/>
      <c r="J23" s="73"/>
      <c r="K23" s="73"/>
      <c r="L23" s="73"/>
      <c r="M23" s="73"/>
      <c r="BB23" s="8"/>
    </row>
    <row r="24" spans="1:118" ht="18" customHeight="1" collapsed="1" thickBot="1" x14ac:dyDescent="0.25">
      <c r="BB24" s="8"/>
    </row>
    <row r="25" spans="1:118" ht="69" customHeight="1" thickBot="1" x14ac:dyDescent="0.25">
      <c r="A25" s="80" t="s">
        <v>8</v>
      </c>
      <c r="B25" s="82" t="s">
        <v>7</v>
      </c>
      <c r="C25" s="84" t="s">
        <v>12</v>
      </c>
      <c r="D25" s="84" t="s">
        <v>90</v>
      </c>
      <c r="E25" s="66" t="s">
        <v>67</v>
      </c>
      <c r="F25" s="66"/>
      <c r="G25" s="66"/>
      <c r="H25" s="66"/>
      <c r="I25" s="66"/>
      <c r="J25" s="66"/>
      <c r="K25" s="66" t="s">
        <v>54</v>
      </c>
      <c r="L25" s="66"/>
      <c r="M25" s="66"/>
      <c r="N25" s="66"/>
      <c r="O25" s="66"/>
      <c r="P25" s="66"/>
      <c r="Q25" s="66" t="s">
        <v>93</v>
      </c>
      <c r="R25" s="66"/>
      <c r="S25" s="66"/>
      <c r="T25" s="66"/>
      <c r="U25" s="66"/>
      <c r="V25" s="66"/>
      <c r="W25" s="66" t="s">
        <v>55</v>
      </c>
      <c r="X25" s="66"/>
      <c r="Y25" s="66"/>
      <c r="Z25" s="66"/>
      <c r="AA25" s="66"/>
      <c r="AB25" s="66"/>
      <c r="AC25" s="66" t="s">
        <v>56</v>
      </c>
      <c r="AD25" s="66"/>
      <c r="AE25" s="66"/>
      <c r="AF25" s="66"/>
      <c r="AG25" s="66"/>
      <c r="AH25" s="66"/>
      <c r="AI25" s="66" t="s">
        <v>57</v>
      </c>
      <c r="AJ25" s="66"/>
      <c r="AK25" s="66"/>
      <c r="AL25" s="66"/>
      <c r="AM25" s="66"/>
      <c r="AN25" s="66"/>
      <c r="AO25" s="66" t="s">
        <v>53</v>
      </c>
      <c r="AP25" s="66"/>
      <c r="AQ25" s="66"/>
      <c r="AR25" s="66"/>
      <c r="AS25" s="66"/>
      <c r="AT25" s="66"/>
      <c r="AU25" s="77" t="s">
        <v>58</v>
      </c>
      <c r="AV25" s="66"/>
      <c r="AW25" s="66"/>
      <c r="AX25" s="66"/>
      <c r="AY25" s="66"/>
      <c r="AZ25" s="66"/>
      <c r="BA25" s="67" t="s">
        <v>97</v>
      </c>
      <c r="BB25" s="68"/>
      <c r="BC25" s="68"/>
      <c r="BD25" s="68"/>
      <c r="BE25" s="68"/>
      <c r="BF25" s="69"/>
      <c r="BG25" s="74" t="s">
        <v>59</v>
      </c>
      <c r="BH25" s="75"/>
      <c r="BI25" s="75"/>
      <c r="BJ25" s="75"/>
      <c r="BK25" s="75"/>
      <c r="BL25" s="76"/>
      <c r="BM25" s="67" t="s">
        <v>63</v>
      </c>
      <c r="BN25" s="68"/>
      <c r="BO25" s="68"/>
      <c r="BP25" s="68"/>
      <c r="BQ25" s="68"/>
      <c r="BR25" s="69"/>
      <c r="BS25" s="87" t="s">
        <v>96</v>
      </c>
      <c r="BT25" s="68"/>
      <c r="BU25" s="68"/>
      <c r="BV25" s="68"/>
      <c r="BW25" s="68"/>
      <c r="BX25" s="69"/>
      <c r="BY25" s="67" t="s">
        <v>64</v>
      </c>
      <c r="BZ25" s="68"/>
      <c r="CA25" s="68"/>
      <c r="CB25" s="68"/>
      <c r="CC25" s="68"/>
      <c r="CD25" s="69"/>
      <c r="CE25" s="88" t="s">
        <v>65</v>
      </c>
      <c r="CF25" s="75"/>
      <c r="CG25" s="75"/>
      <c r="CH25" s="75"/>
      <c r="CI25" s="75"/>
      <c r="CJ25" s="76"/>
      <c r="CK25" s="67" t="s">
        <v>91</v>
      </c>
      <c r="CL25" s="68"/>
      <c r="CM25" s="68"/>
      <c r="CN25" s="68"/>
      <c r="CO25" s="68"/>
      <c r="CP25" s="69"/>
      <c r="CQ25" s="67" t="s">
        <v>66</v>
      </c>
      <c r="CR25" s="68"/>
      <c r="CS25" s="68"/>
      <c r="CT25" s="68"/>
      <c r="CU25" s="68"/>
      <c r="CV25" s="69"/>
      <c r="CW25" s="86" t="s">
        <v>4</v>
      </c>
      <c r="CX25" s="75"/>
      <c r="CY25" s="75"/>
      <c r="CZ25" s="75"/>
      <c r="DA25" s="75"/>
      <c r="DB25" s="75"/>
      <c r="DC25" s="75"/>
      <c r="DD25" s="75"/>
      <c r="DE25" s="75"/>
      <c r="DF25" s="75"/>
      <c r="DG25" s="75"/>
      <c r="DH25" s="75"/>
      <c r="DI25" s="75"/>
      <c r="DJ25" s="75"/>
      <c r="DK25" s="75"/>
      <c r="DL25" s="75"/>
      <c r="DM25" s="75"/>
      <c r="DN25" s="65"/>
    </row>
    <row r="26" spans="1:118" ht="56.25" customHeight="1" thickBot="1" x14ac:dyDescent="0.25">
      <c r="A26" s="81" t="s">
        <v>8</v>
      </c>
      <c r="B26" s="83" t="s">
        <v>7</v>
      </c>
      <c r="C26" s="85" t="s">
        <v>5</v>
      </c>
      <c r="D26" s="85" t="s">
        <v>2</v>
      </c>
      <c r="E26" s="3" t="s">
        <v>3</v>
      </c>
      <c r="F26" s="3" t="s">
        <v>45</v>
      </c>
      <c r="G26" s="3" t="s">
        <v>16</v>
      </c>
      <c r="H26" s="45" t="s">
        <v>37</v>
      </c>
      <c r="I26" s="3" t="s">
        <v>47</v>
      </c>
      <c r="J26" s="45" t="s">
        <v>39</v>
      </c>
      <c r="K26" s="3" t="s">
        <v>3</v>
      </c>
      <c r="L26" s="3" t="s">
        <v>45</v>
      </c>
      <c r="M26" s="3" t="s">
        <v>16</v>
      </c>
      <c r="N26" s="44" t="s">
        <v>37</v>
      </c>
      <c r="O26" s="3" t="s">
        <v>47</v>
      </c>
      <c r="P26" s="44" t="s">
        <v>39</v>
      </c>
      <c r="Q26" s="3" t="s">
        <v>3</v>
      </c>
      <c r="R26" s="3" t="s">
        <v>45</v>
      </c>
      <c r="S26" s="3" t="s">
        <v>16</v>
      </c>
      <c r="T26" s="44" t="s">
        <v>37</v>
      </c>
      <c r="U26" s="3" t="s">
        <v>47</v>
      </c>
      <c r="V26" s="44" t="s">
        <v>39</v>
      </c>
      <c r="W26" s="3" t="s">
        <v>3</v>
      </c>
      <c r="X26" s="3" t="s">
        <v>45</v>
      </c>
      <c r="Y26" s="3" t="s">
        <v>16</v>
      </c>
      <c r="Z26" s="44" t="s">
        <v>37</v>
      </c>
      <c r="AA26" s="3" t="s">
        <v>47</v>
      </c>
      <c r="AB26" s="44" t="s">
        <v>39</v>
      </c>
      <c r="AC26" s="3" t="s">
        <v>3</v>
      </c>
      <c r="AD26" s="3" t="s">
        <v>45</v>
      </c>
      <c r="AE26" s="3" t="s">
        <v>16</v>
      </c>
      <c r="AF26" s="44" t="s">
        <v>37</v>
      </c>
      <c r="AG26" s="3" t="s">
        <v>47</v>
      </c>
      <c r="AH26" s="44" t="s">
        <v>39</v>
      </c>
      <c r="AI26" s="3" t="s">
        <v>3</v>
      </c>
      <c r="AJ26" s="3" t="s">
        <v>46</v>
      </c>
      <c r="AK26" s="3" t="s">
        <v>16</v>
      </c>
      <c r="AL26" s="44" t="s">
        <v>37</v>
      </c>
      <c r="AM26" s="3" t="s">
        <v>47</v>
      </c>
      <c r="AN26" s="44" t="s">
        <v>39</v>
      </c>
      <c r="AO26" s="3" t="s">
        <v>3</v>
      </c>
      <c r="AP26" s="3" t="s">
        <v>45</v>
      </c>
      <c r="AQ26" s="3" t="s">
        <v>16</v>
      </c>
      <c r="AR26" s="44" t="s">
        <v>37</v>
      </c>
      <c r="AS26" s="3" t="s">
        <v>47</v>
      </c>
      <c r="AT26" s="44" t="s">
        <v>39</v>
      </c>
      <c r="AU26" s="3" t="s">
        <v>3</v>
      </c>
      <c r="AV26" s="3" t="s">
        <v>45</v>
      </c>
      <c r="AW26" s="3" t="s">
        <v>16</v>
      </c>
      <c r="AX26" s="44" t="s">
        <v>37</v>
      </c>
      <c r="AY26" s="3" t="s">
        <v>47</v>
      </c>
      <c r="AZ26" s="44" t="s">
        <v>39</v>
      </c>
      <c r="BA26" s="3" t="s">
        <v>3</v>
      </c>
      <c r="BB26" s="3" t="s">
        <v>45</v>
      </c>
      <c r="BC26" s="3" t="s">
        <v>16</v>
      </c>
      <c r="BD26" s="44" t="s">
        <v>37</v>
      </c>
      <c r="BE26" s="3" t="s">
        <v>47</v>
      </c>
      <c r="BF26" s="44" t="s">
        <v>39</v>
      </c>
      <c r="BG26" s="3" t="s">
        <v>3</v>
      </c>
      <c r="BH26" s="3" t="s">
        <v>45</v>
      </c>
      <c r="BI26" s="3" t="s">
        <v>16</v>
      </c>
      <c r="BJ26" s="44" t="s">
        <v>37</v>
      </c>
      <c r="BK26" s="3" t="s">
        <v>47</v>
      </c>
      <c r="BL26" s="42" t="s">
        <v>39</v>
      </c>
      <c r="BM26" s="3" t="s">
        <v>3</v>
      </c>
      <c r="BN26" s="3" t="s">
        <v>45</v>
      </c>
      <c r="BO26" s="3" t="s">
        <v>16</v>
      </c>
      <c r="BP26" s="44" t="s">
        <v>37</v>
      </c>
      <c r="BQ26" s="3" t="s">
        <v>47</v>
      </c>
      <c r="BR26" s="41" t="s">
        <v>39</v>
      </c>
      <c r="BS26" s="3" t="s">
        <v>3</v>
      </c>
      <c r="BT26" s="3" t="s">
        <v>45</v>
      </c>
      <c r="BU26" s="3" t="s">
        <v>16</v>
      </c>
      <c r="BV26" s="44" t="s">
        <v>37</v>
      </c>
      <c r="BW26" s="3" t="s">
        <v>47</v>
      </c>
      <c r="BX26" s="43" t="s">
        <v>39</v>
      </c>
      <c r="BY26" s="3" t="s">
        <v>3</v>
      </c>
      <c r="BZ26" s="3" t="s">
        <v>45</v>
      </c>
      <c r="CA26" s="3" t="s">
        <v>16</v>
      </c>
      <c r="CB26" s="44" t="s">
        <v>37</v>
      </c>
      <c r="CC26" s="3" t="s">
        <v>47</v>
      </c>
      <c r="CD26" s="44" t="s">
        <v>39</v>
      </c>
      <c r="CE26" s="3" t="s">
        <v>3</v>
      </c>
      <c r="CF26" s="3" t="s">
        <v>45</v>
      </c>
      <c r="CG26" s="3" t="s">
        <v>16</v>
      </c>
      <c r="CH26" s="44" t="s">
        <v>37</v>
      </c>
      <c r="CI26" s="3" t="s">
        <v>47</v>
      </c>
      <c r="CJ26" s="44" t="s">
        <v>39</v>
      </c>
      <c r="CK26" s="3" t="s">
        <v>3</v>
      </c>
      <c r="CL26" s="3" t="s">
        <v>45</v>
      </c>
      <c r="CM26" s="3" t="s">
        <v>16</v>
      </c>
      <c r="CN26" s="3" t="s">
        <v>37</v>
      </c>
      <c r="CO26" s="3" t="s">
        <v>47</v>
      </c>
      <c r="CP26" s="3" t="s">
        <v>39</v>
      </c>
      <c r="CQ26" s="3" t="s">
        <v>3</v>
      </c>
      <c r="CR26" s="3" t="s">
        <v>45</v>
      </c>
      <c r="CS26" s="3" t="s">
        <v>16</v>
      </c>
      <c r="CT26" s="3" t="s">
        <v>37</v>
      </c>
      <c r="CU26" s="3" t="s">
        <v>47</v>
      </c>
      <c r="CV26" s="3" t="s">
        <v>39</v>
      </c>
      <c r="CW26" s="47">
        <v>1</v>
      </c>
      <c r="CX26" s="48">
        <v>3</v>
      </c>
      <c r="CY26" s="48">
        <v>4</v>
      </c>
      <c r="CZ26" s="49">
        <v>5</v>
      </c>
      <c r="DA26" s="48">
        <v>6</v>
      </c>
      <c r="DB26" s="49">
        <v>7</v>
      </c>
      <c r="DC26" s="48">
        <v>8</v>
      </c>
      <c r="DD26" s="49">
        <v>9</v>
      </c>
      <c r="DE26" s="48">
        <v>11</v>
      </c>
      <c r="DF26" s="49">
        <v>12</v>
      </c>
      <c r="DG26" s="48">
        <v>13</v>
      </c>
      <c r="DH26" s="49">
        <v>14</v>
      </c>
      <c r="DI26" s="48">
        <v>15</v>
      </c>
      <c r="DJ26" s="49">
        <v>16</v>
      </c>
      <c r="DK26" s="48">
        <v>17</v>
      </c>
      <c r="DL26" s="49">
        <v>18</v>
      </c>
      <c r="DM26" s="46" t="s">
        <v>44</v>
      </c>
    </row>
    <row r="27" spans="1:118" ht="25.5" x14ac:dyDescent="0.2">
      <c r="A27" s="1" t="s">
        <v>99</v>
      </c>
      <c r="B27" s="9" t="s">
        <v>19</v>
      </c>
      <c r="C27" s="10">
        <f t="shared" ref="C27:C47" si="0">IF(D27&lt;&gt;1,"",SUM(J27,P27,V27,AB27,AH27,AN27,AT27,AZ27,BF27,BL27,BR27,BX27,CD27,CJ27,CP27,CV27))</f>
        <v>0.83905977011494259</v>
      </c>
      <c r="D27" s="10">
        <f t="shared" ref="D27:D47" si="1">IF(SUM(E27,K27,Q27,W27,AC27,AI27,AO27,AU27,BA27,BG27,BM27,BS27,BY27,CE27,CK27,CQ27)=0,0,1)</f>
        <v>1</v>
      </c>
      <c r="E27" s="56">
        <v>1</v>
      </c>
      <c r="F27" s="56">
        <v>0</v>
      </c>
      <c r="G27" s="56">
        <v>1</v>
      </c>
      <c r="H27" s="10">
        <f t="shared" ref="H27:H47" si="2">IF(E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/MIN(Вес1.1,Вес1.3,Вес1.4,Вес1.5,Вес1.6,Вес1.7,Вес1.8,Вес1.9,Вес1.11,Вес1.12,Вес1.13,Вес1.14,Вес1.15,Вес1.16,Вес1.17,Вес1.18)),"")</f>
        <v>5.7471264367816088</v>
      </c>
      <c r="I27" s="10">
        <f t="shared" ref="I27:I47" si="3">IF(H27="","не применяется",IF(E27=0,"не применяется",H27*G27/100))</f>
        <v>5.7471264367816091E-2</v>
      </c>
      <c r="J27" s="10">
        <f t="shared" ref="J27:J47" si="4">IF(ISNUMBER(I27),I27,"")</f>
        <v>5.7471264367816091E-2</v>
      </c>
      <c r="K27" s="56">
        <v>1</v>
      </c>
      <c r="L27" s="56">
        <v>0</v>
      </c>
      <c r="M27" s="56">
        <v>1</v>
      </c>
      <c r="N27" s="10">
        <f t="shared" ref="N27:N47" si="5">IF(K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1.3/MIN(Вес1.1,Вес1.3,Вес1.4,Вес1.5,Вес1.6,Вес1.7,Вес1.8,Вес1.9,Вес1.11,Вес1.12,Вес1.13,Вес1.14,Вес1.15,Вес1.16,Вес1.17,Вес1.18)),"")</f>
        <v>5.7471264367816088</v>
      </c>
      <c r="O27" s="10">
        <f t="shared" ref="O27:O47" si="6">IF(N27="","не применяется",IF(K27=0,"не применяется",N27*M27/100))</f>
        <v>5.7471264367816091E-2</v>
      </c>
      <c r="P27" s="10">
        <f t="shared" ref="P27:P47" si="7">IF(ISNUMBER(O27),O27,"")</f>
        <v>5.7471264367816091E-2</v>
      </c>
      <c r="Q27" s="56">
        <v>1</v>
      </c>
      <c r="R27" s="56">
        <v>100</v>
      </c>
      <c r="S27" s="56">
        <v>1</v>
      </c>
      <c r="T27" s="10">
        <f t="shared" ref="T27:T47" si="8">IF(Q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1.4/MIN(Вес1.1,Вес1.3,Вес1.4,Вес1.5,Вес1.6,Вес1.7,Вес1.8,Вес1.9,Вес1.11,Вес1.12,Вес1.13,Вес1.14,Вес1.15,Вес1.16,Вес1.17,Вес1.18)),"")</f>
        <v>4.5977011494252871</v>
      </c>
      <c r="U27" s="10">
        <f t="shared" ref="U27:U47" si="9">IF(T27="","не применяется",IF(Q27=0,"не применяется",S27*T27/100))</f>
        <v>4.5977011494252873E-2</v>
      </c>
      <c r="V27" s="10">
        <f t="shared" ref="V27:V47" si="10">IF(ISNUMBER(U27),U27,"")</f>
        <v>4.5977011494252873E-2</v>
      </c>
      <c r="W27" s="56">
        <v>1</v>
      </c>
      <c r="X27" s="56">
        <v>0.18329999999999999</v>
      </c>
      <c r="Y27" s="56">
        <v>0</v>
      </c>
      <c r="Z27" s="10">
        <f t="shared" ref="Z27:Z47" si="11">IF(W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1.5/MIN(Вес1.1,Вес1.3,Вес1.4,Вес1.5,Вес1.6,Вес1.7,Вес1.8,Вес1.9,Вес1.11,Вес1.12,Вес1.13,Вес1.14,Вес1.15,Вес1.16,Вес1.17,Вес1.18)),"")</f>
        <v>8.0459770114942515</v>
      </c>
      <c r="AA27" s="10">
        <f t="shared" ref="AA27:AA47" si="12">IF(Z27="","не применяется",IF(W27=0,"не применяется",Z27*Y27/100))</f>
        <v>0</v>
      </c>
      <c r="AB27" s="10">
        <f t="shared" ref="AB27:AB47" si="13">IF(ISNUMBER(AA27),AA27,"")</f>
        <v>0</v>
      </c>
      <c r="AC27" s="56">
        <v>1</v>
      </c>
      <c r="AD27" s="56">
        <v>0</v>
      </c>
      <c r="AE27" s="56">
        <v>1</v>
      </c>
      <c r="AF27" s="10">
        <f t="shared" ref="AF27:AF47" si="14">IF(AC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1.6/MIN(Вес1.1,Вес1.3,Вес1.4,Вес1.5,Вес1.6,Вес1.7,Вес1.8,Вес1.9,Вес1.11,Вес1.12,Вес1.13,Вес1.14,Вес1.15,Вес1.16,Вес1.17,Вес1.18)),"")</f>
        <v>8.0459770114942515</v>
      </c>
      <c r="AG27" s="10">
        <f t="shared" ref="AG27:AG47" si="15">IF(AF27="","не применяется",IF(AC27=0,"не применяется",AF27*AE27/100))</f>
        <v>8.0459770114942514E-2</v>
      </c>
      <c r="AH27" s="10">
        <f t="shared" ref="AH27:AH47" si="16">IF(ISNUMBER(AG27),AG27,"")</f>
        <v>8.0459770114942514E-2</v>
      </c>
      <c r="AI27" s="56">
        <v>1</v>
      </c>
      <c r="AJ27" s="56">
        <v>0</v>
      </c>
      <c r="AK27" s="56">
        <v>1</v>
      </c>
      <c r="AL27" s="10">
        <f t="shared" ref="AL27:AL47" si="17">IF(AI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1.7/MIN(Вес1.1,Вес1.3,Вес1.4,Вес1.5,Вес1.6,Вес1.7,Вес1.8,Вес1.9,Вес1.11,Вес1.12,Вес1.13,Вес1.14,Вес1.15,Вес1.16,Вес1.17,Вес1.18)),"")</f>
        <v>8.0459770114942515</v>
      </c>
      <c r="AM27" s="10">
        <f t="shared" ref="AM27:AM47" si="18">IF(AL27="","не применяется",IF(AI27=0,"не применяется",AL27*AK27/100))</f>
        <v>8.0459770114942514E-2</v>
      </c>
      <c r="AN27" s="10">
        <f t="shared" ref="AN27:AN47" si="19">IF(ISNUMBER(AM27),AM27,"")</f>
        <v>8.0459770114942514E-2</v>
      </c>
      <c r="AO27" s="56">
        <v>1</v>
      </c>
      <c r="AP27" s="56">
        <v>17</v>
      </c>
      <c r="AQ27" s="56">
        <v>0</v>
      </c>
      <c r="AR27" s="10">
        <f t="shared" ref="AR27:AR47" si="20">IF(AO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1.8/MIN(Вес1.1,Вес1.3,Вес1.4,Вес1.5,Вес1.6,Вес1.7,Вес1.8,Вес1.9,Вес1.11,Вес1.12,Вес1.13,Вес1.14,Вес1.15,Вес1.16,Вес1.17,Вес1.18)),"")</f>
        <v>8.0459770114942515</v>
      </c>
      <c r="AS27" s="10">
        <f t="shared" ref="AS27:AS47" si="21">IF(AR27="","не применяется",IF(AO27=0,"не применяется",AR27*AQ27/100))</f>
        <v>0</v>
      </c>
      <c r="AT27" s="10">
        <f t="shared" ref="AT27:AT47" si="22">IF(ISNUMBER(AS27),AS27,"")</f>
        <v>0</v>
      </c>
      <c r="AU27" s="56">
        <v>1</v>
      </c>
      <c r="AV27" s="56">
        <v>31.332999999999998</v>
      </c>
      <c r="AW27" s="56">
        <v>1</v>
      </c>
      <c r="AX27" s="10">
        <f t="shared" ref="AX27:AX47" si="23">IF(AU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1.9/MIN(Вес1.1,Вес1.3,Вес1.4,Вес1.5,Вес1.6,Вес1.7,Вес1.8,Вес1.9,Вес1.11,Вес1.12,Вес1.13,Вес1.14,Вес1.15,Вес1.16,Вес1.17,Вес1.18)),"")</f>
        <v>8.0459770114942515</v>
      </c>
      <c r="AY27" s="10">
        <f t="shared" ref="AY27:AY47" si="24">IF(AX27="","не применяется",IF(AU27=0,"не применяется",AX27*AW27/100))</f>
        <v>8.0459770114942514E-2</v>
      </c>
      <c r="AZ27" s="10">
        <f t="shared" ref="AZ27:AZ47" si="25">IF(ISNUMBER(AY27),AY27,"")</f>
        <v>8.0459770114942514E-2</v>
      </c>
      <c r="BA27" s="56">
        <v>1</v>
      </c>
      <c r="BB27" s="56">
        <v>191.89670000000001</v>
      </c>
      <c r="BC27" s="56">
        <v>1</v>
      </c>
      <c r="BD27" s="10">
        <f t="shared" ref="BD27:BD47" si="26">IF(BA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1.11/MIN(Вес1.1,Вес1.3,Вес1.4,Вес1.5,Вес1.6,Вес1.7,Вес1.8,Вес1.9,Вес1.11,Вес1.12,Вес1.13,Вес1.14,Вес1.15,Вес1.16,Вес1.17,Вес1.18)),"")</f>
        <v>8.0459770114942515</v>
      </c>
      <c r="BE27" s="10">
        <f t="shared" ref="BE27:BE47" si="27">IF(BD27="","не применяется",IF(BA27=0,"не применяется",BD27*BC27/100))</f>
        <v>8.0459770114942514E-2</v>
      </c>
      <c r="BF27" s="10">
        <f t="shared" ref="BF27:BF47" si="28">IF(ISNUMBER(BE27),BE27,"")</f>
        <v>8.0459770114942514E-2</v>
      </c>
      <c r="BG27" s="56">
        <v>1</v>
      </c>
      <c r="BH27" s="56">
        <v>1.8499999999999999E-2</v>
      </c>
      <c r="BI27" s="56">
        <v>1</v>
      </c>
      <c r="BJ27" s="10">
        <f t="shared" ref="BJ27:BJ47" si="29">IF(BG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1.12/MIN(Вес1.1,Вес1.3,Вес1.4,Вес1.5,Вес1.6,Вес1.7,Вес1.8,Вес1.9,Вес1.11,Вес1.12,Вес1.13,Вес1.14,Вес1.15,Вес1.16,Вес1.17,Вес1.18)),"")</f>
        <v>6.8965517241379306</v>
      </c>
      <c r="BK27" s="10">
        <f t="shared" ref="BK27:BK47" si="30">IF(BJ27="","не применяется",IF(BG27=0,"не применяется",BJ27*BI27/100))</f>
        <v>6.8965517241379309E-2</v>
      </c>
      <c r="BL27" s="10">
        <f t="shared" ref="BL27:BL47" si="31">IF(ISNUMBER(BK27),BK27,"")</f>
        <v>6.8965517241379309E-2</v>
      </c>
      <c r="BM27" s="56">
        <v>0</v>
      </c>
      <c r="BN27" s="56">
        <v>0</v>
      </c>
      <c r="BO27" s="56">
        <v>0</v>
      </c>
      <c r="BP27" s="10" t="str">
        <f t="shared" ref="BP27:BP47" si="32">IF(BM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1.13/MIN(Вес1.1,Вес1.3,Вес1.4,Вес1.5,Вес1.6,Вес1.7,Вес1.8,Вес1.9,Вес1.11,Вес1.12,Вес1.13,Вес1.14,Вес1.15,Вес1.16,Вес1.17,Вес1.18)),"")</f>
        <v/>
      </c>
      <c r="BQ27" s="10" t="str">
        <f t="shared" ref="BQ27:BQ47" si="33">IF(BP27="","не применяется",IF(BM27=0,"не применяется",BP27*BO27/100))</f>
        <v>не применяется</v>
      </c>
      <c r="BR27" s="10" t="str">
        <f t="shared" ref="BR27:BR47" si="34">IF(ISNUMBER(BQ27),BQ27,"")</f>
        <v/>
      </c>
      <c r="BS27" s="56">
        <v>0</v>
      </c>
      <c r="BT27" s="56">
        <v>0</v>
      </c>
      <c r="BU27" s="56">
        <v>0</v>
      </c>
      <c r="BV27" s="10" t="str">
        <f t="shared" ref="BV27:BV47" si="35">IF(BS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1.14/MIN(Вес1.1,Вес1.3,Вес1.4,Вес1.5,Вес1.6,Вес1.7,Вес1.8,Вес1.9,Вес1.11,Вес1.12,Вес1.13,Вес1.14,Вес1.15,Вес1.16,Вес1.17,Вес1.18)),"")</f>
        <v/>
      </c>
      <c r="BW27" s="10" t="str">
        <f t="shared" ref="BW27:BW47" si="36">IF(BV27="","не применяется",IF(BS27=0,"не применяется",BV27*BU27/100))</f>
        <v>не применяется</v>
      </c>
      <c r="BX27" s="10" t="str">
        <f t="shared" ref="BX27:BX47" si="37">IF(ISNUMBER(BW27),BW27,"")</f>
        <v/>
      </c>
      <c r="BY27" s="56">
        <v>1</v>
      </c>
      <c r="BZ27" s="56">
        <v>3.5000000000000001E-3</v>
      </c>
      <c r="CA27" s="56">
        <v>0.99970000000000003</v>
      </c>
      <c r="CB27" s="10">
        <f t="shared" ref="CB27:CB47" si="38">IF(BY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1.15/MIN(Вес1.1,Вес1.3,Вес1.4,Вес1.5,Вес1.6,Вес1.7,Вес1.8,Вес1.9,Вес1.11,Вес1.12,Вес1.13,Вес1.14,Вес1.15,Вес1.16,Вес1.17,Вес1.18)),"")</f>
        <v>6.8965517241379306</v>
      </c>
      <c r="CC27" s="10">
        <f t="shared" ref="CC27:CC47" si="39">IF(CB27="","не применяется",IF(BY27=0,"не применяется",CB27*CA27/100))</f>
        <v>6.8944827586206903E-2</v>
      </c>
      <c r="CD27" s="10">
        <f t="shared" ref="CD27:CD47" si="40">IF(ISNUMBER(CC27),CC27,"")</f>
        <v>6.8944827586206903E-2</v>
      </c>
      <c r="CE27" s="56">
        <v>1</v>
      </c>
      <c r="CF27" s="56">
        <v>0</v>
      </c>
      <c r="CG27" s="56">
        <v>1</v>
      </c>
      <c r="CH27" s="10">
        <f t="shared" ref="CH27:CH47" si="41">IF(CE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1.16/MIN(Вес1.1,Вес1.3,Вес1.4,Вес1.5,Вес1.6,Вес1.7,Вес1.8,Вес1.9,Вес1.11,Вес1.12,Вес1.13,Вес1.14,Вес1.15,Вес1.16,Вес1.17,Вес1.18)),"")</f>
        <v>8.0459770114942515</v>
      </c>
      <c r="CI27" s="10">
        <f t="shared" ref="CI27:CI47" si="42">IF(CH27="","не применяется",IF(CE27=0,"не применяется",CH27*CG27/100))</f>
        <v>8.0459770114942514E-2</v>
      </c>
      <c r="CJ27" s="10">
        <f t="shared" ref="CJ27:CJ47" si="43">IF(ISNUMBER(CI27),CI27,"")</f>
        <v>8.0459770114942514E-2</v>
      </c>
      <c r="CK27" s="56">
        <v>1</v>
      </c>
      <c r="CL27" s="56">
        <v>0</v>
      </c>
      <c r="CM27" s="56">
        <v>1</v>
      </c>
      <c r="CN27" s="10">
        <f t="shared" ref="CN27:CN47" si="44">IF(CK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1.17/MIN(Вес1.1,Вес1.3,Вес1.4,Вес1.5,Вес1.6,Вес1.7,Вес1.8,Вес1.9,Вес1.11,Вес1.12,Вес1.13,Вес1.14,Вес1.15,Вес1.16,Вес1.17,Вес1.18)),"")</f>
        <v>6.8965517241379306</v>
      </c>
      <c r="CO27" s="10">
        <f t="shared" ref="CO27:CO47" si="45">IF(CN27="","не применяется",IF(CK27=0,"не применяется",CN27*CM27/100))</f>
        <v>6.8965517241379309E-2</v>
      </c>
      <c r="CP27" s="10">
        <f t="shared" ref="CP27:CP47" si="46">IF(ISNUMBER(CO27),CO27,"")</f>
        <v>6.8965517241379309E-2</v>
      </c>
      <c r="CQ27" s="56">
        <v>1</v>
      </c>
      <c r="CR27" s="56">
        <v>0</v>
      </c>
      <c r="CS27" s="56">
        <v>1</v>
      </c>
      <c r="CT27" s="10">
        <f t="shared" ref="CT27:CT47" si="47">IF(CQ27=1,(MIN(Вес1.1,Вес1.3,Вес1.4,Вес1.5,Вес1.6,Вес1.7,Вес1.8,Вес1.9,Вес1.11,Вес1.12,Вес1.13,Вес1.14,Вес1.15,Вес1.16,Вес1.17,Вес1.18))*((100/MIN(Вес1.1,Вес1.3,Вес1.4,Вес1.5,Вес1.6,Вес1.7,Вес1.8,Вес1.9,Вес1.11,Вес1.12,Вес1.13,Вес1.14,Вес1.15,Вес1.16,Вес1.17,Вес1.18))/DM27*Вес1.18/MIN(Вес1.1,Вес1.3,Вес1.4,Вес1.5,Вес1.6,Вес1.7,Вес1.8,Вес1.9,Вес1.11,Вес1.12,Вес1.13,Вес1.14,Вес1.15,Вес1.16,Вес1.17,Вес1.18)),"")</f>
        <v>6.8965517241379306</v>
      </c>
      <c r="CU27" s="10">
        <f t="shared" ref="CU27:CU47" si="48">IF(CT27="","не применяется",IF(CQ27=0,"не применяется",CT27*CS27/100))</f>
        <v>6.8965517241379309E-2</v>
      </c>
      <c r="CV27" s="10">
        <f t="shared" ref="CV27:CV47" si="49">IF(ISNUMBER(CU27),CU27,"")</f>
        <v>6.8965517241379309E-2</v>
      </c>
      <c r="CW27" s="10">
        <f t="shared" ref="CW27:CW47" si="50">IF(E27=1,Вес1.1/MIN(Вес1.1,Вес1.3,Вес1.4,Вес1.5,Вес1.6,Вес1.7,Вес1.8,Вес1.9,Вес1.11,Вес1.12,Вес1.13,Вес1.14,Вес1.15,Вес1.16,Вес1.17,Вес1.18),"")</f>
        <v>1.25</v>
      </c>
      <c r="CX27" s="10">
        <f t="shared" ref="CX27:CX47" si="51">IF(K27=1,Вес1.3/MIN(Вес1.1,Вес1.3,Вес1.4,Вес1.5,Вес1.6,Вес1.7,Вес1.8,Вес1.9,Вес1.11,Вес1.12,Вес1.13,Вес1.14,Вес1.15,Вес1.16,Вес1.17,Вес1.18),"")</f>
        <v>1.25</v>
      </c>
      <c r="CY27" s="10">
        <f t="shared" ref="CY27:CY47" si="52">IF(Q27=1,Вес1.4/MIN(Вес1.1,Вес1.3,Вес1.4,Вес1.5,Вес1.6,Вес1.7,Вес1.8,Вес1.9,Вес1.11,Вес1.12,Вес1.13,Вес1.14,Вес1.15,Вес1.16,Вес1.17,Вес1.18),"")</f>
        <v>1</v>
      </c>
      <c r="CZ27" s="10">
        <f t="shared" ref="CZ27:CZ47" si="53">IF(W27=1,Вес1.5/MIN(Вес1.1,Вес1.3,Вес1.4,Вес1.5,Вес1.6,Вес1.7,Вес1.8,Вес1.9,Вес1.11,Вес1.12,Вес1.13,Вес1.14,Вес1.15,Вес1.16,Вес1.17,Вес1.18),"")</f>
        <v>1.75</v>
      </c>
      <c r="DA27" s="10">
        <f t="shared" ref="DA27:DA47" si="54">IF(AC27=1,Вес1.6/MIN(Вес1.6,Вес1.3,Вес1.4,Вес1.5,Вес1.6,Вес1.7,Вес1.8,Вес1.9,Вес1.11,Вес1.12,Вес1.13,Вес1.14,Вес1.15,Вес1.16,Вес1.17,Вес1.18),"")</f>
        <v>1.75</v>
      </c>
      <c r="DB27" s="10">
        <f t="shared" ref="DB27:DB47" si="55">IF(AI27=1,Вес1.7/MIN(Вес1.1,Вес1.3,Вес1.4,Вес1.5,Вес1.6,Вес1.7,Вес1.8,Вес1.9,Вес1.11,Вес1.12,Вес1.13,Вес1.14,Вес1.15,Вес1.16,Вес1.17,Вес1.18),"")</f>
        <v>1.75</v>
      </c>
      <c r="DC27" s="10">
        <f t="shared" ref="DC27:DC47" si="56">IF(AO27=1,Вес1.8/MIN(Вес1.1,Вес1.3,Вес1.4,Вес1.5,Вес1.6,Вес1.7,Вес1.8,Вес1.9,Вес1.11,Вес1.12,Вес1.13,Вес1.14,Вес1.15,Вес1.16,Вес1.17,Вес1.18),"")</f>
        <v>1.75</v>
      </c>
      <c r="DD27" s="10">
        <f t="shared" ref="DD27:DD47" si="57">IF(AU27=1,Вес1.9/MIN(Вес1.1,Вес1.3,Вес1.4,Вес1.5,Вес1.6,Вес1.7,Вес1.8,Вес1.9,Вес1.11,Вес1.12,Вес1.13,Вес1.14,Вес1.15,Вес1.16,Вес1.17,Вес1.18),"")</f>
        <v>1.75</v>
      </c>
      <c r="DE27" s="10">
        <f t="shared" ref="DE27:DE47" si="58">IF(BA27=1,Вес1.11/MIN(Вес1.1,Вес1.3,Вес1.4,Вес1.5,Вес1.6,Вес1.7,Вес1.8,Вес1.9,Вес1.11,Вес1.12,Вес1.13,Вес1.14,Вес1.15,Вес1.16,Вес1.17,Вес1.18),"")</f>
        <v>1.75</v>
      </c>
      <c r="DF27" s="10">
        <f t="shared" ref="DF27:DF47" si="59">IF(BG27=1,Вес1.12/MIN(Вес1.1,Вес1.3,Вес1.4,Вес1.5,Вес1.6,Вес1.7,Вес1.8,Вес1.9,Вес1.11,Вес1.12,Вес1.13,Вес1.14,Вес1.15,Вес1.16,Вес1.17,Вес1.18),"")</f>
        <v>1.5</v>
      </c>
      <c r="DG27" s="10" t="str">
        <f t="shared" ref="DG27:DG47" si="60">IF(BM27=1,Вес1.13/MIN(Вес1.1,Вес1.3,Вес1.4,Вес1.5,Вес1.6,Вес1.7,Вес1.8,Вес1.9,Вес1.11,Вес1.12,Вес1.13,Вес1.14,Вес1.15,Вес1.16,Вес1.17,Вес1.18),"")</f>
        <v/>
      </c>
      <c r="DH27" s="10" t="str">
        <f t="shared" ref="DH27:DH47" si="61">IF(BS27=1,Вес1.14/MIN(Вес1.1,Вес1.3,Вес1.4,Вес1.5,Вес1.6,Вес1.7,Вес1.8,Вес1.9,Вес1.11,Вес1.12,Вес1.13,Вес1.14,Вес1.15,Вес1.16,Вес1.17,Вес1.18),"")</f>
        <v/>
      </c>
      <c r="DI27" s="10">
        <f t="shared" ref="DI27:DI47" si="62">IF(BY27=1,Вес1.15/MIN(Вес1.1,Вес1.3,Вес1.4,Вес1.5,Вес1.6,Вес1.7,Вес1.8,Вес1.9,Вес1.11,Вес1.12,Вес1.13,Вес1.14,Вес1.15,Вес1.16,Вес1.17,Вес1.18),"")</f>
        <v>1.5</v>
      </c>
      <c r="DJ27" s="10">
        <f t="shared" ref="DJ27:DJ47" si="63">IF(CE27=1,Вес1.16/MIN(Вес1.1,Вес1.3,Вес1.4,Вес1.5,Вес1.6,Вес1.7,Вес1.8,Вес1.9,Вес1.11,Вес1.12,Вес1.13,Вес1.14,Вес1.15,Вес1.16,Вес1.17,Вес1.18),"")</f>
        <v>1.75</v>
      </c>
      <c r="DK27" s="10">
        <f t="shared" ref="DK27:DK47" si="64">IF(CK27=1,Вес1.17/MIN(Вес1.1,Вес1.3,Вес1.4,Вес1.5,Вес1.6,Вес1.7,Вес1.8,Вес1.9,Вес1.11,Вес1.12,Вес1.13,Вес1.14,Вес1.15,Вес1.16,Вес1.17,Вес1.18),"")</f>
        <v>1.5</v>
      </c>
      <c r="DL27" s="10">
        <f t="shared" ref="DL27:DL47" si="65">IF(CQ27=1,Вес1.18/MIN(Вес1.1,Вес1.3,Вес1.4,Вес1.5,Вес1.6,Вес1.7,Вес1.8,Вес1.9,Вес1.11,Вес1.12,Вес1.13,Вес1.14,Вес1.15,Вес1.16,Вес1.17,Вес1.18),"")</f>
        <v>1.5</v>
      </c>
      <c r="DM27" s="10">
        <f t="shared" ref="DM27:DM47" si="66">SUM(CW27:DL27)</f>
        <v>21.75</v>
      </c>
    </row>
    <row r="28" spans="1:118" ht="25.5" x14ac:dyDescent="0.2">
      <c r="A28" s="1" t="s">
        <v>100</v>
      </c>
      <c r="B28" s="9" t="s">
        <v>51</v>
      </c>
      <c r="C28" s="10">
        <f t="shared" si="0"/>
        <v>0.89612300000000022</v>
      </c>
      <c r="D28" s="10">
        <f t="shared" si="1"/>
        <v>1</v>
      </c>
      <c r="E28" s="56">
        <v>1</v>
      </c>
      <c r="F28" s="56">
        <v>1.897</v>
      </c>
      <c r="G28" s="56">
        <v>0.98099999999999998</v>
      </c>
      <c r="H28" s="10">
        <f t="shared" si="2"/>
        <v>5</v>
      </c>
      <c r="I28" s="10">
        <f t="shared" si="3"/>
        <v>4.9050000000000003E-2</v>
      </c>
      <c r="J28" s="10">
        <f t="shared" si="4"/>
        <v>4.9050000000000003E-2</v>
      </c>
      <c r="K28" s="56">
        <v>1</v>
      </c>
      <c r="L28" s="56">
        <v>0</v>
      </c>
      <c r="M28" s="56">
        <v>1</v>
      </c>
      <c r="N28" s="10">
        <f t="shared" si="5"/>
        <v>5</v>
      </c>
      <c r="O28" s="10">
        <f t="shared" si="6"/>
        <v>0.05</v>
      </c>
      <c r="P28" s="10">
        <f t="shared" si="7"/>
        <v>0.05</v>
      </c>
      <c r="Q28" s="56">
        <v>1</v>
      </c>
      <c r="R28" s="56">
        <v>100</v>
      </c>
      <c r="S28" s="56">
        <v>1</v>
      </c>
      <c r="T28" s="10">
        <f t="shared" si="8"/>
        <v>4</v>
      </c>
      <c r="U28" s="10">
        <f t="shared" si="9"/>
        <v>0.04</v>
      </c>
      <c r="V28" s="10">
        <f t="shared" si="10"/>
        <v>0.04</v>
      </c>
      <c r="W28" s="56">
        <v>1</v>
      </c>
      <c r="X28" s="56">
        <v>7.4300000000000005E-2</v>
      </c>
      <c r="Y28" s="56">
        <v>1</v>
      </c>
      <c r="Z28" s="10">
        <f t="shared" si="11"/>
        <v>7</v>
      </c>
      <c r="AA28" s="10">
        <f t="shared" si="12"/>
        <v>7.0000000000000007E-2</v>
      </c>
      <c r="AB28" s="10">
        <f t="shared" si="13"/>
        <v>7.0000000000000007E-2</v>
      </c>
      <c r="AC28" s="56">
        <v>1</v>
      </c>
      <c r="AD28" s="56">
        <v>0</v>
      </c>
      <c r="AE28" s="56">
        <v>1</v>
      </c>
      <c r="AF28" s="10">
        <f t="shared" si="14"/>
        <v>7</v>
      </c>
      <c r="AG28" s="10">
        <f t="shared" si="15"/>
        <v>7.0000000000000007E-2</v>
      </c>
      <c r="AH28" s="10">
        <f t="shared" si="16"/>
        <v>7.0000000000000007E-2</v>
      </c>
      <c r="AI28" s="56">
        <v>1</v>
      </c>
      <c r="AJ28" s="56">
        <v>2.0199999999999999E-2</v>
      </c>
      <c r="AK28" s="56">
        <v>0.99890000000000001</v>
      </c>
      <c r="AL28" s="10">
        <f t="shared" si="17"/>
        <v>7</v>
      </c>
      <c r="AM28" s="10">
        <f t="shared" si="18"/>
        <v>6.9922999999999999E-2</v>
      </c>
      <c r="AN28" s="10">
        <f t="shared" si="19"/>
        <v>6.9922999999999999E-2</v>
      </c>
      <c r="AO28" s="56">
        <v>1</v>
      </c>
      <c r="AP28" s="56">
        <v>122</v>
      </c>
      <c r="AQ28" s="56">
        <v>0</v>
      </c>
      <c r="AR28" s="10">
        <f t="shared" si="20"/>
        <v>7</v>
      </c>
      <c r="AS28" s="10">
        <f t="shared" si="21"/>
        <v>0</v>
      </c>
      <c r="AT28" s="10">
        <f t="shared" si="22"/>
        <v>0</v>
      </c>
      <c r="AU28" s="56">
        <v>1</v>
      </c>
      <c r="AV28" s="56">
        <v>29.182600000000001</v>
      </c>
      <c r="AW28" s="56">
        <v>1</v>
      </c>
      <c r="AX28" s="10">
        <f t="shared" si="23"/>
        <v>7</v>
      </c>
      <c r="AY28" s="10">
        <f t="shared" si="24"/>
        <v>7.0000000000000007E-2</v>
      </c>
      <c r="AZ28" s="10">
        <f t="shared" si="25"/>
        <v>7.0000000000000007E-2</v>
      </c>
      <c r="BA28" s="56">
        <v>1</v>
      </c>
      <c r="BB28" s="56">
        <v>212.80269999999999</v>
      </c>
      <c r="BC28" s="56">
        <v>1</v>
      </c>
      <c r="BD28" s="10">
        <f t="shared" si="26"/>
        <v>7</v>
      </c>
      <c r="BE28" s="10">
        <f t="shared" si="27"/>
        <v>7.0000000000000007E-2</v>
      </c>
      <c r="BF28" s="10">
        <f t="shared" si="28"/>
        <v>7.0000000000000007E-2</v>
      </c>
      <c r="BG28" s="56">
        <v>1</v>
      </c>
      <c r="BH28" s="56">
        <v>8.8999999999999999E-3</v>
      </c>
      <c r="BI28" s="56">
        <v>1</v>
      </c>
      <c r="BJ28" s="10">
        <f t="shared" si="29"/>
        <v>6</v>
      </c>
      <c r="BK28" s="10">
        <f t="shared" si="30"/>
        <v>0.06</v>
      </c>
      <c r="BL28" s="10">
        <f t="shared" si="31"/>
        <v>0.06</v>
      </c>
      <c r="BM28" s="56">
        <v>1</v>
      </c>
      <c r="BN28" s="56">
        <v>98.25</v>
      </c>
      <c r="BO28" s="56">
        <v>1</v>
      </c>
      <c r="BP28" s="10">
        <f t="shared" si="32"/>
        <v>7</v>
      </c>
      <c r="BQ28" s="10">
        <f t="shared" si="33"/>
        <v>7.0000000000000007E-2</v>
      </c>
      <c r="BR28" s="10">
        <f t="shared" si="34"/>
        <v>7.0000000000000007E-2</v>
      </c>
      <c r="BS28" s="56">
        <v>1</v>
      </c>
      <c r="BT28" s="56">
        <v>1.7500000000000002E-2</v>
      </c>
      <c r="BU28" s="56">
        <v>1</v>
      </c>
      <c r="BV28" s="10">
        <f t="shared" si="35"/>
        <v>6</v>
      </c>
      <c r="BW28" s="10">
        <f t="shared" si="36"/>
        <v>0.06</v>
      </c>
      <c r="BX28" s="10">
        <f t="shared" si="37"/>
        <v>0.06</v>
      </c>
      <c r="BY28" s="56">
        <v>1</v>
      </c>
      <c r="BZ28" s="56">
        <v>0.6371</v>
      </c>
      <c r="CA28" s="56">
        <v>0.95250000000000001</v>
      </c>
      <c r="CB28" s="10">
        <f t="shared" si="38"/>
        <v>6</v>
      </c>
      <c r="CC28" s="10">
        <f t="shared" si="39"/>
        <v>5.7149999999999999E-2</v>
      </c>
      <c r="CD28" s="10">
        <f t="shared" si="40"/>
        <v>5.7149999999999999E-2</v>
      </c>
      <c r="CE28" s="56">
        <v>1</v>
      </c>
      <c r="CF28" s="56">
        <v>0</v>
      </c>
      <c r="CG28" s="56">
        <v>1</v>
      </c>
      <c r="CH28" s="10">
        <f t="shared" si="41"/>
        <v>7</v>
      </c>
      <c r="CI28" s="10">
        <f t="shared" si="42"/>
        <v>7.0000000000000007E-2</v>
      </c>
      <c r="CJ28" s="10">
        <f t="shared" si="43"/>
        <v>7.0000000000000007E-2</v>
      </c>
      <c r="CK28" s="56">
        <v>1</v>
      </c>
      <c r="CL28" s="56">
        <v>0</v>
      </c>
      <c r="CM28" s="56">
        <v>1</v>
      </c>
      <c r="CN28" s="10">
        <f t="shared" si="44"/>
        <v>6</v>
      </c>
      <c r="CO28" s="10">
        <f t="shared" si="45"/>
        <v>0.06</v>
      </c>
      <c r="CP28" s="10">
        <f t="shared" si="46"/>
        <v>0.06</v>
      </c>
      <c r="CQ28" s="56">
        <v>1</v>
      </c>
      <c r="CR28" s="56">
        <v>98.207899999999995</v>
      </c>
      <c r="CS28" s="56">
        <v>0.5</v>
      </c>
      <c r="CT28" s="10">
        <f t="shared" si="47"/>
        <v>6</v>
      </c>
      <c r="CU28" s="10">
        <f t="shared" si="48"/>
        <v>0.03</v>
      </c>
      <c r="CV28" s="10">
        <f t="shared" si="49"/>
        <v>0.03</v>
      </c>
      <c r="CW28" s="10">
        <f t="shared" si="50"/>
        <v>1.25</v>
      </c>
      <c r="CX28" s="10">
        <f t="shared" si="51"/>
        <v>1.25</v>
      </c>
      <c r="CY28" s="10">
        <f t="shared" si="52"/>
        <v>1</v>
      </c>
      <c r="CZ28" s="10">
        <f t="shared" si="53"/>
        <v>1.75</v>
      </c>
      <c r="DA28" s="10">
        <f t="shared" si="54"/>
        <v>1.75</v>
      </c>
      <c r="DB28" s="10">
        <f t="shared" si="55"/>
        <v>1.75</v>
      </c>
      <c r="DC28" s="10">
        <f t="shared" si="56"/>
        <v>1.75</v>
      </c>
      <c r="DD28" s="10">
        <f t="shared" si="57"/>
        <v>1.75</v>
      </c>
      <c r="DE28" s="10">
        <f t="shared" si="58"/>
        <v>1.75</v>
      </c>
      <c r="DF28" s="10">
        <f t="shared" si="59"/>
        <v>1.5</v>
      </c>
      <c r="DG28" s="10">
        <f t="shared" si="60"/>
        <v>1.75</v>
      </c>
      <c r="DH28" s="10">
        <f t="shared" si="61"/>
        <v>1.5</v>
      </c>
      <c r="DI28" s="10">
        <f t="shared" si="62"/>
        <v>1.5</v>
      </c>
      <c r="DJ28" s="10">
        <f t="shared" si="63"/>
        <v>1.75</v>
      </c>
      <c r="DK28" s="10">
        <f t="shared" si="64"/>
        <v>1.5</v>
      </c>
      <c r="DL28" s="10">
        <f t="shared" si="65"/>
        <v>1.5</v>
      </c>
      <c r="DM28" s="10">
        <f t="shared" si="66"/>
        <v>25</v>
      </c>
    </row>
    <row r="29" spans="1:118" ht="25.5" x14ac:dyDescent="0.2">
      <c r="A29" s="1" t="s">
        <v>101</v>
      </c>
      <c r="B29" s="9" t="s">
        <v>20</v>
      </c>
      <c r="C29" s="10">
        <f t="shared" si="0"/>
        <v>0.79992800000000019</v>
      </c>
      <c r="D29" s="10">
        <f t="shared" si="1"/>
        <v>1</v>
      </c>
      <c r="E29" s="56">
        <v>1</v>
      </c>
      <c r="F29" s="56">
        <v>0</v>
      </c>
      <c r="G29" s="56">
        <v>1</v>
      </c>
      <c r="H29" s="10">
        <f t="shared" si="2"/>
        <v>5</v>
      </c>
      <c r="I29" s="10">
        <f t="shared" si="3"/>
        <v>0.05</v>
      </c>
      <c r="J29" s="10">
        <f t="shared" si="4"/>
        <v>0.05</v>
      </c>
      <c r="K29" s="56">
        <v>1</v>
      </c>
      <c r="L29" s="56">
        <v>0</v>
      </c>
      <c r="M29" s="56">
        <v>1</v>
      </c>
      <c r="N29" s="10">
        <f t="shared" si="5"/>
        <v>5</v>
      </c>
      <c r="O29" s="10">
        <f t="shared" si="6"/>
        <v>0.05</v>
      </c>
      <c r="P29" s="10">
        <f t="shared" si="7"/>
        <v>0.05</v>
      </c>
      <c r="Q29" s="56">
        <v>1</v>
      </c>
      <c r="R29" s="56">
        <v>100</v>
      </c>
      <c r="S29" s="56">
        <v>1</v>
      </c>
      <c r="T29" s="10">
        <f t="shared" si="8"/>
        <v>4</v>
      </c>
      <c r="U29" s="10">
        <f t="shared" si="9"/>
        <v>0.04</v>
      </c>
      <c r="V29" s="10">
        <f t="shared" si="10"/>
        <v>0.04</v>
      </c>
      <c r="W29" s="56">
        <v>1</v>
      </c>
      <c r="X29" s="56">
        <v>6.7699999999999996E-2</v>
      </c>
      <c r="Y29" s="56">
        <v>1</v>
      </c>
      <c r="Z29" s="10">
        <f t="shared" si="11"/>
        <v>7</v>
      </c>
      <c r="AA29" s="10">
        <f t="shared" si="12"/>
        <v>7.0000000000000007E-2</v>
      </c>
      <c r="AB29" s="10">
        <f t="shared" si="13"/>
        <v>7.0000000000000007E-2</v>
      </c>
      <c r="AC29" s="56">
        <v>1</v>
      </c>
      <c r="AD29" s="56">
        <v>0</v>
      </c>
      <c r="AE29" s="56">
        <v>1</v>
      </c>
      <c r="AF29" s="10">
        <f t="shared" si="14"/>
        <v>7</v>
      </c>
      <c r="AG29" s="10">
        <f t="shared" si="15"/>
        <v>7.0000000000000007E-2</v>
      </c>
      <c r="AH29" s="10">
        <f t="shared" si="16"/>
        <v>7.0000000000000007E-2</v>
      </c>
      <c r="AI29" s="56">
        <v>1</v>
      </c>
      <c r="AJ29" s="56">
        <v>0</v>
      </c>
      <c r="AK29" s="56">
        <v>1</v>
      </c>
      <c r="AL29" s="10">
        <f t="shared" si="17"/>
        <v>7</v>
      </c>
      <c r="AM29" s="10">
        <f t="shared" si="18"/>
        <v>7.0000000000000007E-2</v>
      </c>
      <c r="AN29" s="10">
        <f t="shared" si="19"/>
        <v>7.0000000000000007E-2</v>
      </c>
      <c r="AO29" s="56">
        <v>1</v>
      </c>
      <c r="AP29" s="56">
        <v>34</v>
      </c>
      <c r="AQ29" s="56">
        <v>0</v>
      </c>
      <c r="AR29" s="10">
        <f t="shared" si="20"/>
        <v>7</v>
      </c>
      <c r="AS29" s="10">
        <f t="shared" si="21"/>
        <v>0</v>
      </c>
      <c r="AT29" s="10">
        <f t="shared" si="22"/>
        <v>0</v>
      </c>
      <c r="AU29" s="56">
        <v>1</v>
      </c>
      <c r="AV29" s="56">
        <v>39.161299999999997</v>
      </c>
      <c r="AW29" s="56">
        <v>1</v>
      </c>
      <c r="AX29" s="10">
        <f t="shared" si="23"/>
        <v>7</v>
      </c>
      <c r="AY29" s="10">
        <f t="shared" si="24"/>
        <v>7.0000000000000007E-2</v>
      </c>
      <c r="AZ29" s="10">
        <f t="shared" si="25"/>
        <v>7.0000000000000007E-2</v>
      </c>
      <c r="BA29" s="56">
        <v>1</v>
      </c>
      <c r="BB29" s="56">
        <v>804.90359999999998</v>
      </c>
      <c r="BC29" s="56">
        <v>1</v>
      </c>
      <c r="BD29" s="10">
        <f t="shared" si="26"/>
        <v>7</v>
      </c>
      <c r="BE29" s="10">
        <f t="shared" si="27"/>
        <v>7.0000000000000007E-2</v>
      </c>
      <c r="BF29" s="10">
        <f t="shared" si="28"/>
        <v>7.0000000000000007E-2</v>
      </c>
      <c r="BG29" s="56">
        <v>1</v>
      </c>
      <c r="BH29" s="56">
        <v>1.2999999999999999E-2</v>
      </c>
      <c r="BI29" s="56">
        <v>1</v>
      </c>
      <c r="BJ29" s="10">
        <f t="shared" si="29"/>
        <v>6</v>
      </c>
      <c r="BK29" s="10">
        <f t="shared" si="30"/>
        <v>0.06</v>
      </c>
      <c r="BL29" s="10">
        <f t="shared" si="31"/>
        <v>0.06</v>
      </c>
      <c r="BM29" s="56">
        <v>1</v>
      </c>
      <c r="BN29" s="56">
        <v>2.7456</v>
      </c>
      <c r="BO29" s="56">
        <v>0</v>
      </c>
      <c r="BP29" s="10">
        <f t="shared" si="32"/>
        <v>7</v>
      </c>
      <c r="BQ29" s="10">
        <f t="shared" si="33"/>
        <v>0</v>
      </c>
      <c r="BR29" s="10">
        <f t="shared" si="34"/>
        <v>0</v>
      </c>
      <c r="BS29" s="56">
        <v>1</v>
      </c>
      <c r="BT29" s="56">
        <v>0.97250000000000003</v>
      </c>
      <c r="BU29" s="56">
        <v>0</v>
      </c>
      <c r="BV29" s="10">
        <f t="shared" si="35"/>
        <v>6</v>
      </c>
      <c r="BW29" s="10">
        <f t="shared" si="36"/>
        <v>0</v>
      </c>
      <c r="BX29" s="10">
        <f t="shared" si="37"/>
        <v>0</v>
      </c>
      <c r="BY29" s="56">
        <v>1</v>
      </c>
      <c r="BZ29" s="56">
        <v>1.52E-2</v>
      </c>
      <c r="CA29" s="56">
        <v>0.99880000000000002</v>
      </c>
      <c r="CB29" s="10">
        <f t="shared" si="38"/>
        <v>6</v>
      </c>
      <c r="CC29" s="10">
        <f t="shared" si="39"/>
        <v>5.9928000000000002E-2</v>
      </c>
      <c r="CD29" s="10">
        <f t="shared" si="40"/>
        <v>5.9928000000000002E-2</v>
      </c>
      <c r="CE29" s="56">
        <v>1</v>
      </c>
      <c r="CF29" s="56">
        <v>0</v>
      </c>
      <c r="CG29" s="56">
        <v>1</v>
      </c>
      <c r="CH29" s="10">
        <f t="shared" si="41"/>
        <v>7</v>
      </c>
      <c r="CI29" s="10">
        <f t="shared" si="42"/>
        <v>7.0000000000000007E-2</v>
      </c>
      <c r="CJ29" s="10">
        <f t="shared" si="43"/>
        <v>7.0000000000000007E-2</v>
      </c>
      <c r="CK29" s="56">
        <v>1</v>
      </c>
      <c r="CL29" s="56">
        <v>0</v>
      </c>
      <c r="CM29" s="56">
        <v>1</v>
      </c>
      <c r="CN29" s="10">
        <f t="shared" si="44"/>
        <v>6</v>
      </c>
      <c r="CO29" s="10">
        <f t="shared" si="45"/>
        <v>0.06</v>
      </c>
      <c r="CP29" s="10">
        <f t="shared" si="46"/>
        <v>0.06</v>
      </c>
      <c r="CQ29" s="56">
        <v>1</v>
      </c>
      <c r="CR29" s="56">
        <v>14.2857</v>
      </c>
      <c r="CS29" s="56">
        <v>1</v>
      </c>
      <c r="CT29" s="10">
        <f t="shared" si="47"/>
        <v>6</v>
      </c>
      <c r="CU29" s="10">
        <f t="shared" si="48"/>
        <v>0.06</v>
      </c>
      <c r="CV29" s="10">
        <f t="shared" si="49"/>
        <v>0.06</v>
      </c>
      <c r="CW29" s="10">
        <f t="shared" si="50"/>
        <v>1.25</v>
      </c>
      <c r="CX29" s="10">
        <f t="shared" si="51"/>
        <v>1.25</v>
      </c>
      <c r="CY29" s="10">
        <f t="shared" si="52"/>
        <v>1</v>
      </c>
      <c r="CZ29" s="10">
        <f t="shared" si="53"/>
        <v>1.75</v>
      </c>
      <c r="DA29" s="10">
        <f t="shared" si="54"/>
        <v>1.75</v>
      </c>
      <c r="DB29" s="10">
        <f t="shared" si="55"/>
        <v>1.75</v>
      </c>
      <c r="DC29" s="10">
        <f t="shared" si="56"/>
        <v>1.75</v>
      </c>
      <c r="DD29" s="10">
        <f t="shared" si="57"/>
        <v>1.75</v>
      </c>
      <c r="DE29" s="10">
        <f t="shared" si="58"/>
        <v>1.75</v>
      </c>
      <c r="DF29" s="10">
        <f t="shared" si="59"/>
        <v>1.5</v>
      </c>
      <c r="DG29" s="10">
        <f t="shared" si="60"/>
        <v>1.75</v>
      </c>
      <c r="DH29" s="10">
        <f t="shared" si="61"/>
        <v>1.5</v>
      </c>
      <c r="DI29" s="10">
        <f t="shared" si="62"/>
        <v>1.5</v>
      </c>
      <c r="DJ29" s="10">
        <f t="shared" si="63"/>
        <v>1.75</v>
      </c>
      <c r="DK29" s="10">
        <f t="shared" si="64"/>
        <v>1.5</v>
      </c>
      <c r="DL29" s="10">
        <f t="shared" si="65"/>
        <v>1.5</v>
      </c>
      <c r="DM29" s="10">
        <f t="shared" si="66"/>
        <v>25</v>
      </c>
    </row>
    <row r="30" spans="1:118" ht="25.5" x14ac:dyDescent="0.2">
      <c r="A30" s="1" t="s">
        <v>102</v>
      </c>
      <c r="B30" s="9" t="s">
        <v>21</v>
      </c>
      <c r="C30" s="10">
        <f t="shared" si="0"/>
        <v>0.91938850574712649</v>
      </c>
      <c r="D30" s="10">
        <f t="shared" si="1"/>
        <v>1</v>
      </c>
      <c r="E30" s="56">
        <v>1</v>
      </c>
      <c r="F30" s="56">
        <v>0</v>
      </c>
      <c r="G30" s="56">
        <v>1</v>
      </c>
      <c r="H30" s="10">
        <f t="shared" si="2"/>
        <v>5.7471264367816088</v>
      </c>
      <c r="I30" s="10">
        <f t="shared" si="3"/>
        <v>5.7471264367816091E-2</v>
      </c>
      <c r="J30" s="10">
        <f t="shared" si="4"/>
        <v>5.7471264367816091E-2</v>
      </c>
      <c r="K30" s="56">
        <v>1</v>
      </c>
      <c r="L30" s="56">
        <v>0</v>
      </c>
      <c r="M30" s="56">
        <v>1</v>
      </c>
      <c r="N30" s="10">
        <f t="shared" si="5"/>
        <v>5.7471264367816088</v>
      </c>
      <c r="O30" s="10">
        <f t="shared" si="6"/>
        <v>5.7471264367816091E-2</v>
      </c>
      <c r="P30" s="10">
        <f t="shared" si="7"/>
        <v>5.7471264367816091E-2</v>
      </c>
      <c r="Q30" s="56">
        <v>1</v>
      </c>
      <c r="R30" s="56">
        <v>100</v>
      </c>
      <c r="S30" s="56">
        <v>1</v>
      </c>
      <c r="T30" s="10">
        <f t="shared" si="8"/>
        <v>4.5977011494252871</v>
      </c>
      <c r="U30" s="10">
        <f t="shared" si="9"/>
        <v>4.5977011494252873E-2</v>
      </c>
      <c r="V30" s="10">
        <f t="shared" si="10"/>
        <v>4.5977011494252873E-2</v>
      </c>
      <c r="W30" s="56">
        <v>1</v>
      </c>
      <c r="X30" s="56">
        <v>5.0000000000000001E-4</v>
      </c>
      <c r="Y30" s="56">
        <v>1</v>
      </c>
      <c r="Z30" s="10">
        <f t="shared" si="11"/>
        <v>8.0459770114942515</v>
      </c>
      <c r="AA30" s="10">
        <f t="shared" si="12"/>
        <v>8.0459770114942514E-2</v>
      </c>
      <c r="AB30" s="10">
        <f t="shared" si="13"/>
        <v>8.0459770114942514E-2</v>
      </c>
      <c r="AC30" s="56">
        <v>1</v>
      </c>
      <c r="AD30" s="56">
        <v>0</v>
      </c>
      <c r="AE30" s="56">
        <v>1</v>
      </c>
      <c r="AF30" s="10">
        <f t="shared" si="14"/>
        <v>8.0459770114942515</v>
      </c>
      <c r="AG30" s="10">
        <f t="shared" si="15"/>
        <v>8.0459770114942514E-2</v>
      </c>
      <c r="AH30" s="10">
        <f t="shared" si="16"/>
        <v>8.0459770114942514E-2</v>
      </c>
      <c r="AI30" s="56">
        <v>1</v>
      </c>
      <c r="AJ30" s="56">
        <v>0</v>
      </c>
      <c r="AK30" s="56">
        <v>1</v>
      </c>
      <c r="AL30" s="10">
        <f t="shared" si="17"/>
        <v>8.0459770114942515</v>
      </c>
      <c r="AM30" s="10">
        <f t="shared" si="18"/>
        <v>8.0459770114942514E-2</v>
      </c>
      <c r="AN30" s="10">
        <f t="shared" si="19"/>
        <v>8.0459770114942514E-2</v>
      </c>
      <c r="AO30" s="56">
        <v>1</v>
      </c>
      <c r="AP30" s="56">
        <v>27</v>
      </c>
      <c r="AQ30" s="56">
        <v>0</v>
      </c>
      <c r="AR30" s="10">
        <f t="shared" si="20"/>
        <v>8.0459770114942515</v>
      </c>
      <c r="AS30" s="10">
        <f t="shared" si="21"/>
        <v>0</v>
      </c>
      <c r="AT30" s="10">
        <f t="shared" si="22"/>
        <v>0</v>
      </c>
      <c r="AU30" s="56">
        <v>1</v>
      </c>
      <c r="AV30" s="56">
        <v>30.802499999999998</v>
      </c>
      <c r="AW30" s="56">
        <v>1</v>
      </c>
      <c r="AX30" s="10">
        <f t="shared" si="23"/>
        <v>8.0459770114942515</v>
      </c>
      <c r="AY30" s="10">
        <f t="shared" si="24"/>
        <v>8.0459770114942514E-2</v>
      </c>
      <c r="AZ30" s="10">
        <f t="shared" si="25"/>
        <v>8.0459770114942514E-2</v>
      </c>
      <c r="BA30" s="56">
        <v>1</v>
      </c>
      <c r="BB30" s="56">
        <v>118.8463</v>
      </c>
      <c r="BC30" s="56">
        <v>1</v>
      </c>
      <c r="BD30" s="10">
        <f t="shared" si="26"/>
        <v>8.0459770114942515</v>
      </c>
      <c r="BE30" s="10">
        <f t="shared" si="27"/>
        <v>8.0459770114942514E-2</v>
      </c>
      <c r="BF30" s="10">
        <f t="shared" si="28"/>
        <v>8.0459770114942514E-2</v>
      </c>
      <c r="BG30" s="56">
        <v>1</v>
      </c>
      <c r="BH30" s="56">
        <v>2.0000000000000001E-4</v>
      </c>
      <c r="BI30" s="56">
        <v>1</v>
      </c>
      <c r="BJ30" s="10">
        <f t="shared" si="29"/>
        <v>6.8965517241379306</v>
      </c>
      <c r="BK30" s="10">
        <f t="shared" si="30"/>
        <v>6.8965517241379309E-2</v>
      </c>
      <c r="BL30" s="10">
        <f t="shared" si="31"/>
        <v>6.8965517241379309E-2</v>
      </c>
      <c r="BM30" s="56">
        <v>0</v>
      </c>
      <c r="BN30" s="56">
        <v>0</v>
      </c>
      <c r="BO30" s="56">
        <v>0</v>
      </c>
      <c r="BP30" s="10" t="str">
        <f t="shared" si="32"/>
        <v/>
      </c>
      <c r="BQ30" s="10" t="str">
        <f t="shared" si="33"/>
        <v>не применяется</v>
      </c>
      <c r="BR30" s="10" t="str">
        <f t="shared" si="34"/>
        <v/>
      </c>
      <c r="BS30" s="56">
        <v>0</v>
      </c>
      <c r="BT30" s="56">
        <v>0</v>
      </c>
      <c r="BU30" s="56">
        <v>0</v>
      </c>
      <c r="BV30" s="10" t="str">
        <f t="shared" si="35"/>
        <v/>
      </c>
      <c r="BW30" s="10" t="str">
        <f t="shared" si="36"/>
        <v>не применяется</v>
      </c>
      <c r="BX30" s="10" t="str">
        <f t="shared" si="37"/>
        <v/>
      </c>
      <c r="BY30" s="56">
        <v>1</v>
      </c>
      <c r="BZ30" s="56">
        <v>2.92E-2</v>
      </c>
      <c r="CA30" s="56">
        <v>0.99780000000000002</v>
      </c>
      <c r="CB30" s="10">
        <f t="shared" si="38"/>
        <v>6.8965517241379306</v>
      </c>
      <c r="CC30" s="10">
        <f t="shared" si="39"/>
        <v>6.8813793103448276E-2</v>
      </c>
      <c r="CD30" s="10">
        <f t="shared" si="40"/>
        <v>6.8813793103448276E-2</v>
      </c>
      <c r="CE30" s="56">
        <v>1</v>
      </c>
      <c r="CF30" s="56">
        <v>0</v>
      </c>
      <c r="CG30" s="56">
        <v>1</v>
      </c>
      <c r="CH30" s="10">
        <f t="shared" si="41"/>
        <v>8.0459770114942515</v>
      </c>
      <c r="CI30" s="10">
        <f t="shared" si="42"/>
        <v>8.0459770114942514E-2</v>
      </c>
      <c r="CJ30" s="10">
        <f t="shared" si="43"/>
        <v>8.0459770114942514E-2</v>
      </c>
      <c r="CK30" s="56">
        <v>1</v>
      </c>
      <c r="CL30" s="56">
        <v>0</v>
      </c>
      <c r="CM30" s="56">
        <v>1</v>
      </c>
      <c r="CN30" s="10">
        <f t="shared" si="44"/>
        <v>6.8965517241379306</v>
      </c>
      <c r="CO30" s="10">
        <f t="shared" si="45"/>
        <v>6.8965517241379309E-2</v>
      </c>
      <c r="CP30" s="10">
        <f t="shared" si="46"/>
        <v>6.8965517241379309E-2</v>
      </c>
      <c r="CQ30" s="56">
        <v>1</v>
      </c>
      <c r="CR30" s="56">
        <v>0</v>
      </c>
      <c r="CS30" s="56">
        <v>1</v>
      </c>
      <c r="CT30" s="10">
        <f t="shared" si="47"/>
        <v>6.8965517241379306</v>
      </c>
      <c r="CU30" s="10">
        <f t="shared" si="48"/>
        <v>6.8965517241379309E-2</v>
      </c>
      <c r="CV30" s="10">
        <f t="shared" si="49"/>
        <v>6.8965517241379309E-2</v>
      </c>
      <c r="CW30" s="10">
        <f t="shared" si="50"/>
        <v>1.25</v>
      </c>
      <c r="CX30" s="10">
        <f t="shared" si="51"/>
        <v>1.25</v>
      </c>
      <c r="CY30" s="10">
        <f t="shared" si="52"/>
        <v>1</v>
      </c>
      <c r="CZ30" s="10">
        <f t="shared" si="53"/>
        <v>1.75</v>
      </c>
      <c r="DA30" s="10">
        <f t="shared" si="54"/>
        <v>1.75</v>
      </c>
      <c r="DB30" s="10">
        <f t="shared" si="55"/>
        <v>1.75</v>
      </c>
      <c r="DC30" s="10">
        <f t="shared" si="56"/>
        <v>1.75</v>
      </c>
      <c r="DD30" s="10">
        <f t="shared" si="57"/>
        <v>1.75</v>
      </c>
      <c r="DE30" s="10">
        <f t="shared" si="58"/>
        <v>1.75</v>
      </c>
      <c r="DF30" s="10">
        <f t="shared" si="59"/>
        <v>1.5</v>
      </c>
      <c r="DG30" s="10" t="str">
        <f t="shared" si="60"/>
        <v/>
      </c>
      <c r="DH30" s="10" t="str">
        <f t="shared" si="61"/>
        <v/>
      </c>
      <c r="DI30" s="10">
        <f t="shared" si="62"/>
        <v>1.5</v>
      </c>
      <c r="DJ30" s="10">
        <f t="shared" si="63"/>
        <v>1.75</v>
      </c>
      <c r="DK30" s="10">
        <f t="shared" si="64"/>
        <v>1.5</v>
      </c>
      <c r="DL30" s="10">
        <f t="shared" si="65"/>
        <v>1.5</v>
      </c>
      <c r="DM30" s="10">
        <f t="shared" si="66"/>
        <v>21.75</v>
      </c>
    </row>
    <row r="31" spans="1:118" ht="38.25" x14ac:dyDescent="0.2">
      <c r="A31" s="1" t="s">
        <v>103</v>
      </c>
      <c r="B31" s="9" t="s">
        <v>22</v>
      </c>
      <c r="C31" s="10">
        <f t="shared" si="0"/>
        <v>0.86807200000000018</v>
      </c>
      <c r="D31" s="10">
        <f t="shared" si="1"/>
        <v>1</v>
      </c>
      <c r="E31" s="56">
        <v>1</v>
      </c>
      <c r="F31" s="56">
        <v>3.7037</v>
      </c>
      <c r="G31" s="56">
        <v>0.96299999999999997</v>
      </c>
      <c r="H31" s="10">
        <f t="shared" si="2"/>
        <v>5</v>
      </c>
      <c r="I31" s="10">
        <f t="shared" si="3"/>
        <v>4.8149999999999998E-2</v>
      </c>
      <c r="J31" s="10">
        <f t="shared" si="4"/>
        <v>4.8149999999999998E-2</v>
      </c>
      <c r="K31" s="56">
        <v>1</v>
      </c>
      <c r="L31" s="56">
        <v>0</v>
      </c>
      <c r="M31" s="56">
        <v>1</v>
      </c>
      <c r="N31" s="10">
        <f t="shared" si="5"/>
        <v>5</v>
      </c>
      <c r="O31" s="10">
        <f t="shared" si="6"/>
        <v>0.05</v>
      </c>
      <c r="P31" s="10">
        <f t="shared" si="7"/>
        <v>0.05</v>
      </c>
      <c r="Q31" s="56">
        <v>1</v>
      </c>
      <c r="R31" s="56">
        <v>100</v>
      </c>
      <c r="S31" s="56">
        <v>1</v>
      </c>
      <c r="T31" s="10">
        <f t="shared" si="8"/>
        <v>4</v>
      </c>
      <c r="U31" s="10">
        <f t="shared" si="9"/>
        <v>0.04</v>
      </c>
      <c r="V31" s="10">
        <f t="shared" si="10"/>
        <v>0.04</v>
      </c>
      <c r="W31" s="56">
        <v>1</v>
      </c>
      <c r="X31" s="56">
        <v>4.5999999999999999E-3</v>
      </c>
      <c r="Y31" s="56">
        <v>1</v>
      </c>
      <c r="Z31" s="10">
        <f t="shared" si="11"/>
        <v>7</v>
      </c>
      <c r="AA31" s="10">
        <f t="shared" si="12"/>
        <v>7.0000000000000007E-2</v>
      </c>
      <c r="AB31" s="10">
        <f t="shared" si="13"/>
        <v>7.0000000000000007E-2</v>
      </c>
      <c r="AC31" s="56">
        <v>1</v>
      </c>
      <c r="AD31" s="56">
        <v>0</v>
      </c>
      <c r="AE31" s="56">
        <v>1</v>
      </c>
      <c r="AF31" s="10">
        <f t="shared" si="14"/>
        <v>7</v>
      </c>
      <c r="AG31" s="10">
        <f t="shared" si="15"/>
        <v>7.0000000000000007E-2</v>
      </c>
      <c r="AH31" s="10">
        <f t="shared" si="16"/>
        <v>7.0000000000000007E-2</v>
      </c>
      <c r="AI31" s="56">
        <v>1</v>
      </c>
      <c r="AJ31" s="56">
        <v>0</v>
      </c>
      <c r="AK31" s="56">
        <v>1</v>
      </c>
      <c r="AL31" s="10">
        <f t="shared" si="17"/>
        <v>7</v>
      </c>
      <c r="AM31" s="10">
        <f t="shared" si="18"/>
        <v>7.0000000000000007E-2</v>
      </c>
      <c r="AN31" s="10">
        <f t="shared" si="19"/>
        <v>7.0000000000000007E-2</v>
      </c>
      <c r="AO31" s="56">
        <v>1</v>
      </c>
      <c r="AP31" s="56">
        <v>22</v>
      </c>
      <c r="AQ31" s="56">
        <v>0</v>
      </c>
      <c r="AR31" s="10">
        <f t="shared" si="20"/>
        <v>7</v>
      </c>
      <c r="AS31" s="10">
        <f t="shared" si="21"/>
        <v>0</v>
      </c>
      <c r="AT31" s="10">
        <f t="shared" si="22"/>
        <v>0</v>
      </c>
      <c r="AU31" s="56">
        <v>1</v>
      </c>
      <c r="AV31" s="56">
        <v>36.503500000000003</v>
      </c>
      <c r="AW31" s="56">
        <v>1</v>
      </c>
      <c r="AX31" s="10">
        <f t="shared" si="23"/>
        <v>7</v>
      </c>
      <c r="AY31" s="10">
        <f t="shared" si="24"/>
        <v>7.0000000000000007E-2</v>
      </c>
      <c r="AZ31" s="10">
        <f t="shared" si="25"/>
        <v>7.0000000000000007E-2</v>
      </c>
      <c r="BA31" s="56">
        <v>1</v>
      </c>
      <c r="BB31" s="56">
        <v>116.4235</v>
      </c>
      <c r="BC31" s="56">
        <v>1</v>
      </c>
      <c r="BD31" s="10">
        <f t="shared" si="26"/>
        <v>7</v>
      </c>
      <c r="BE31" s="10">
        <f t="shared" si="27"/>
        <v>7.0000000000000007E-2</v>
      </c>
      <c r="BF31" s="10">
        <f t="shared" si="28"/>
        <v>7.0000000000000007E-2</v>
      </c>
      <c r="BG31" s="56">
        <v>1</v>
      </c>
      <c r="BH31" s="56">
        <v>6.8999999999999999E-3</v>
      </c>
      <c r="BI31" s="56">
        <v>1</v>
      </c>
      <c r="BJ31" s="10">
        <f t="shared" si="29"/>
        <v>6</v>
      </c>
      <c r="BK31" s="10">
        <f t="shared" si="30"/>
        <v>0.06</v>
      </c>
      <c r="BL31" s="10">
        <f t="shared" si="31"/>
        <v>0.06</v>
      </c>
      <c r="BM31" s="56">
        <v>1</v>
      </c>
      <c r="BN31" s="56">
        <v>99.6203</v>
      </c>
      <c r="BO31" s="56">
        <v>1</v>
      </c>
      <c r="BP31" s="10">
        <f t="shared" si="32"/>
        <v>7</v>
      </c>
      <c r="BQ31" s="10">
        <f t="shared" si="33"/>
        <v>7.0000000000000007E-2</v>
      </c>
      <c r="BR31" s="10">
        <f t="shared" si="34"/>
        <v>7.0000000000000007E-2</v>
      </c>
      <c r="BS31" s="56">
        <v>1</v>
      </c>
      <c r="BT31" s="56">
        <v>3.8E-3</v>
      </c>
      <c r="BU31" s="56">
        <v>1</v>
      </c>
      <c r="BV31" s="10">
        <f t="shared" si="35"/>
        <v>6</v>
      </c>
      <c r="BW31" s="10">
        <f t="shared" si="36"/>
        <v>0.06</v>
      </c>
      <c r="BX31" s="10">
        <f t="shared" si="37"/>
        <v>0.06</v>
      </c>
      <c r="BY31" s="56">
        <v>1</v>
      </c>
      <c r="BZ31" s="56">
        <v>1.7000000000000001E-2</v>
      </c>
      <c r="CA31" s="56">
        <v>0.99870000000000003</v>
      </c>
      <c r="CB31" s="10">
        <f t="shared" si="38"/>
        <v>6</v>
      </c>
      <c r="CC31" s="10">
        <f t="shared" si="39"/>
        <v>5.9922000000000003E-2</v>
      </c>
      <c r="CD31" s="10">
        <f t="shared" si="40"/>
        <v>5.9922000000000003E-2</v>
      </c>
      <c r="CE31" s="56">
        <v>1</v>
      </c>
      <c r="CF31" s="56">
        <v>0</v>
      </c>
      <c r="CG31" s="56">
        <v>1</v>
      </c>
      <c r="CH31" s="10">
        <f t="shared" si="41"/>
        <v>7</v>
      </c>
      <c r="CI31" s="10">
        <f t="shared" si="42"/>
        <v>7.0000000000000007E-2</v>
      </c>
      <c r="CJ31" s="10">
        <f t="shared" si="43"/>
        <v>7.0000000000000007E-2</v>
      </c>
      <c r="CK31" s="56">
        <v>1</v>
      </c>
      <c r="CL31" s="56">
        <v>0</v>
      </c>
      <c r="CM31" s="56">
        <v>1</v>
      </c>
      <c r="CN31" s="10">
        <f t="shared" si="44"/>
        <v>6</v>
      </c>
      <c r="CO31" s="10">
        <f t="shared" si="45"/>
        <v>0.06</v>
      </c>
      <c r="CP31" s="10">
        <f t="shared" si="46"/>
        <v>0.06</v>
      </c>
      <c r="CQ31" s="56">
        <v>1</v>
      </c>
      <c r="CR31" s="56">
        <v>133.33330000000001</v>
      </c>
      <c r="CS31" s="56">
        <v>0</v>
      </c>
      <c r="CT31" s="10">
        <f t="shared" si="47"/>
        <v>6</v>
      </c>
      <c r="CU31" s="10">
        <f t="shared" si="48"/>
        <v>0</v>
      </c>
      <c r="CV31" s="10">
        <f t="shared" si="49"/>
        <v>0</v>
      </c>
      <c r="CW31" s="10">
        <f t="shared" si="50"/>
        <v>1.25</v>
      </c>
      <c r="CX31" s="10">
        <f t="shared" si="51"/>
        <v>1.25</v>
      </c>
      <c r="CY31" s="10">
        <f t="shared" si="52"/>
        <v>1</v>
      </c>
      <c r="CZ31" s="10">
        <f t="shared" si="53"/>
        <v>1.75</v>
      </c>
      <c r="DA31" s="10">
        <f t="shared" si="54"/>
        <v>1.75</v>
      </c>
      <c r="DB31" s="10">
        <f t="shared" si="55"/>
        <v>1.75</v>
      </c>
      <c r="DC31" s="10">
        <f t="shared" si="56"/>
        <v>1.75</v>
      </c>
      <c r="DD31" s="10">
        <f t="shared" si="57"/>
        <v>1.75</v>
      </c>
      <c r="DE31" s="10">
        <f t="shared" si="58"/>
        <v>1.75</v>
      </c>
      <c r="DF31" s="10">
        <f t="shared" si="59"/>
        <v>1.5</v>
      </c>
      <c r="DG31" s="10">
        <f t="shared" si="60"/>
        <v>1.75</v>
      </c>
      <c r="DH31" s="10">
        <f t="shared" si="61"/>
        <v>1.5</v>
      </c>
      <c r="DI31" s="10">
        <f t="shared" si="62"/>
        <v>1.5</v>
      </c>
      <c r="DJ31" s="10">
        <f t="shared" si="63"/>
        <v>1.75</v>
      </c>
      <c r="DK31" s="10">
        <f t="shared" si="64"/>
        <v>1.5</v>
      </c>
      <c r="DL31" s="10">
        <f t="shared" si="65"/>
        <v>1.5</v>
      </c>
      <c r="DM31" s="10">
        <f t="shared" si="66"/>
        <v>25</v>
      </c>
    </row>
    <row r="32" spans="1:118" ht="25.5" x14ac:dyDescent="0.2">
      <c r="A32" s="1" t="s">
        <v>104</v>
      </c>
      <c r="B32" s="9" t="s">
        <v>23</v>
      </c>
      <c r="C32" s="10">
        <f t="shared" si="0"/>
        <v>0.70398800000000006</v>
      </c>
      <c r="D32" s="10">
        <f t="shared" si="1"/>
        <v>1</v>
      </c>
      <c r="E32" s="56">
        <v>1</v>
      </c>
      <c r="F32" s="56">
        <v>0</v>
      </c>
      <c r="G32" s="56">
        <v>1</v>
      </c>
      <c r="H32" s="10">
        <f t="shared" si="2"/>
        <v>5</v>
      </c>
      <c r="I32" s="10">
        <f t="shared" si="3"/>
        <v>0.05</v>
      </c>
      <c r="J32" s="10">
        <f t="shared" si="4"/>
        <v>0.05</v>
      </c>
      <c r="K32" s="56">
        <v>1</v>
      </c>
      <c r="L32" s="56">
        <v>0</v>
      </c>
      <c r="M32" s="56">
        <v>1</v>
      </c>
      <c r="N32" s="10">
        <f t="shared" si="5"/>
        <v>5</v>
      </c>
      <c r="O32" s="10">
        <f t="shared" si="6"/>
        <v>0.05</v>
      </c>
      <c r="P32" s="10">
        <f t="shared" si="7"/>
        <v>0.05</v>
      </c>
      <c r="Q32" s="56">
        <v>1</v>
      </c>
      <c r="R32" s="56">
        <v>50</v>
      </c>
      <c r="S32" s="56">
        <v>0.5</v>
      </c>
      <c r="T32" s="10">
        <f t="shared" si="8"/>
        <v>4</v>
      </c>
      <c r="U32" s="10">
        <f t="shared" si="9"/>
        <v>0.02</v>
      </c>
      <c r="V32" s="10">
        <f t="shared" si="10"/>
        <v>0.02</v>
      </c>
      <c r="W32" s="56">
        <v>1</v>
      </c>
      <c r="X32" s="56">
        <v>0</v>
      </c>
      <c r="Y32" s="56">
        <v>1</v>
      </c>
      <c r="Z32" s="10">
        <f t="shared" si="11"/>
        <v>7</v>
      </c>
      <c r="AA32" s="10">
        <f t="shared" si="12"/>
        <v>7.0000000000000007E-2</v>
      </c>
      <c r="AB32" s="10">
        <f t="shared" si="13"/>
        <v>7.0000000000000007E-2</v>
      </c>
      <c r="AC32" s="56">
        <v>1</v>
      </c>
      <c r="AD32" s="56">
        <v>0</v>
      </c>
      <c r="AE32" s="56">
        <v>1</v>
      </c>
      <c r="AF32" s="10">
        <f t="shared" si="14"/>
        <v>7</v>
      </c>
      <c r="AG32" s="10">
        <f t="shared" si="15"/>
        <v>7.0000000000000007E-2</v>
      </c>
      <c r="AH32" s="10">
        <f t="shared" si="16"/>
        <v>7.0000000000000007E-2</v>
      </c>
      <c r="AI32" s="56">
        <v>1</v>
      </c>
      <c r="AJ32" s="56">
        <v>0</v>
      </c>
      <c r="AK32" s="56">
        <v>1</v>
      </c>
      <c r="AL32" s="10">
        <f t="shared" si="17"/>
        <v>7</v>
      </c>
      <c r="AM32" s="10">
        <f t="shared" si="18"/>
        <v>7.0000000000000007E-2</v>
      </c>
      <c r="AN32" s="10">
        <f t="shared" si="19"/>
        <v>7.0000000000000007E-2</v>
      </c>
      <c r="AO32" s="56">
        <v>1</v>
      </c>
      <c r="AP32" s="56">
        <v>63</v>
      </c>
      <c r="AQ32" s="56">
        <v>0</v>
      </c>
      <c r="AR32" s="10">
        <f t="shared" si="20"/>
        <v>7</v>
      </c>
      <c r="AS32" s="10">
        <f t="shared" si="21"/>
        <v>0</v>
      </c>
      <c r="AT32" s="10">
        <f t="shared" si="22"/>
        <v>0</v>
      </c>
      <c r="AU32" s="56">
        <v>1</v>
      </c>
      <c r="AV32" s="56">
        <v>48.669899999999998</v>
      </c>
      <c r="AW32" s="56">
        <v>0</v>
      </c>
      <c r="AX32" s="10">
        <f t="shared" si="23"/>
        <v>7</v>
      </c>
      <c r="AY32" s="10">
        <f t="shared" si="24"/>
        <v>0</v>
      </c>
      <c r="AZ32" s="10">
        <f t="shared" si="25"/>
        <v>0</v>
      </c>
      <c r="BA32" s="56">
        <v>1</v>
      </c>
      <c r="BB32" s="56">
        <v>407.54790000000003</v>
      </c>
      <c r="BC32" s="56">
        <v>1</v>
      </c>
      <c r="BD32" s="10">
        <f t="shared" si="26"/>
        <v>7</v>
      </c>
      <c r="BE32" s="10">
        <f t="shared" si="27"/>
        <v>7.0000000000000007E-2</v>
      </c>
      <c r="BF32" s="10">
        <f t="shared" si="28"/>
        <v>7.0000000000000007E-2</v>
      </c>
      <c r="BG32" s="56">
        <v>1</v>
      </c>
      <c r="BH32" s="56">
        <v>5.9999999999999995E-4</v>
      </c>
      <c r="BI32" s="56">
        <v>1</v>
      </c>
      <c r="BJ32" s="10">
        <f t="shared" si="29"/>
        <v>6</v>
      </c>
      <c r="BK32" s="10">
        <f t="shared" si="30"/>
        <v>0.06</v>
      </c>
      <c r="BL32" s="10">
        <f t="shared" si="31"/>
        <v>0.06</v>
      </c>
      <c r="BM32" s="56">
        <v>1</v>
      </c>
      <c r="BN32" s="56">
        <v>96.047700000000006</v>
      </c>
      <c r="BO32" s="56">
        <v>0</v>
      </c>
      <c r="BP32" s="10">
        <f t="shared" si="32"/>
        <v>7</v>
      </c>
      <c r="BQ32" s="10">
        <f t="shared" si="33"/>
        <v>0</v>
      </c>
      <c r="BR32" s="10">
        <f t="shared" si="34"/>
        <v>0</v>
      </c>
      <c r="BS32" s="56">
        <v>1</v>
      </c>
      <c r="BT32" s="56">
        <v>3.95E-2</v>
      </c>
      <c r="BU32" s="56">
        <v>1</v>
      </c>
      <c r="BV32" s="10">
        <f t="shared" si="35"/>
        <v>6</v>
      </c>
      <c r="BW32" s="10">
        <f t="shared" si="36"/>
        <v>0.06</v>
      </c>
      <c r="BX32" s="10">
        <f t="shared" si="37"/>
        <v>0.06</v>
      </c>
      <c r="BY32" s="56">
        <v>1</v>
      </c>
      <c r="BZ32" s="56">
        <v>2.3999999999999998E-3</v>
      </c>
      <c r="CA32" s="56">
        <v>0.99980000000000002</v>
      </c>
      <c r="CB32" s="10">
        <f t="shared" si="38"/>
        <v>6</v>
      </c>
      <c r="CC32" s="10">
        <f t="shared" si="39"/>
        <v>5.9988E-2</v>
      </c>
      <c r="CD32" s="10">
        <f t="shared" si="40"/>
        <v>5.9988E-2</v>
      </c>
      <c r="CE32" s="56">
        <v>1</v>
      </c>
      <c r="CF32" s="56">
        <v>0</v>
      </c>
      <c r="CG32" s="56">
        <v>1</v>
      </c>
      <c r="CH32" s="10">
        <f t="shared" si="41"/>
        <v>7</v>
      </c>
      <c r="CI32" s="10">
        <f t="shared" si="42"/>
        <v>7.0000000000000007E-2</v>
      </c>
      <c r="CJ32" s="10">
        <f t="shared" si="43"/>
        <v>7.0000000000000007E-2</v>
      </c>
      <c r="CK32" s="56">
        <v>1</v>
      </c>
      <c r="CL32" s="56">
        <v>1</v>
      </c>
      <c r="CM32" s="56">
        <v>0.9</v>
      </c>
      <c r="CN32" s="10">
        <f t="shared" si="44"/>
        <v>6</v>
      </c>
      <c r="CO32" s="10">
        <f t="shared" si="45"/>
        <v>5.4000000000000006E-2</v>
      </c>
      <c r="CP32" s="10">
        <f t="shared" si="46"/>
        <v>5.4000000000000006E-2</v>
      </c>
      <c r="CQ32" s="56">
        <v>1</v>
      </c>
      <c r="CR32" s="56">
        <v>133.33330000000001</v>
      </c>
      <c r="CS32" s="56">
        <v>0</v>
      </c>
      <c r="CT32" s="10">
        <f t="shared" si="47"/>
        <v>6</v>
      </c>
      <c r="CU32" s="10">
        <f t="shared" si="48"/>
        <v>0</v>
      </c>
      <c r="CV32" s="10">
        <f t="shared" si="49"/>
        <v>0</v>
      </c>
      <c r="CW32" s="10">
        <f t="shared" si="50"/>
        <v>1.25</v>
      </c>
      <c r="CX32" s="10">
        <f t="shared" si="51"/>
        <v>1.25</v>
      </c>
      <c r="CY32" s="10">
        <f t="shared" si="52"/>
        <v>1</v>
      </c>
      <c r="CZ32" s="10">
        <f t="shared" si="53"/>
        <v>1.75</v>
      </c>
      <c r="DA32" s="10">
        <f t="shared" si="54"/>
        <v>1.75</v>
      </c>
      <c r="DB32" s="10">
        <f t="shared" si="55"/>
        <v>1.75</v>
      </c>
      <c r="DC32" s="10">
        <f t="shared" si="56"/>
        <v>1.75</v>
      </c>
      <c r="DD32" s="10">
        <f t="shared" si="57"/>
        <v>1.75</v>
      </c>
      <c r="DE32" s="10">
        <f t="shared" si="58"/>
        <v>1.75</v>
      </c>
      <c r="DF32" s="10">
        <f t="shared" si="59"/>
        <v>1.5</v>
      </c>
      <c r="DG32" s="10">
        <f t="shared" si="60"/>
        <v>1.75</v>
      </c>
      <c r="DH32" s="10">
        <f t="shared" si="61"/>
        <v>1.5</v>
      </c>
      <c r="DI32" s="10">
        <f t="shared" si="62"/>
        <v>1.5</v>
      </c>
      <c r="DJ32" s="10">
        <f t="shared" si="63"/>
        <v>1.75</v>
      </c>
      <c r="DK32" s="10">
        <f t="shared" si="64"/>
        <v>1.5</v>
      </c>
      <c r="DL32" s="10">
        <f t="shared" si="65"/>
        <v>1.5</v>
      </c>
      <c r="DM32" s="10">
        <f t="shared" si="66"/>
        <v>25</v>
      </c>
    </row>
    <row r="33" spans="1:117" ht="38.25" x14ac:dyDescent="0.2">
      <c r="A33" s="1" t="s">
        <v>105</v>
      </c>
      <c r="B33" s="9" t="s">
        <v>24</v>
      </c>
      <c r="C33" s="10">
        <f t="shared" si="0"/>
        <v>0.78958900000000032</v>
      </c>
      <c r="D33" s="10">
        <f t="shared" si="1"/>
        <v>1</v>
      </c>
      <c r="E33" s="56">
        <v>1</v>
      </c>
      <c r="F33" s="56">
        <v>0.47170000000000001</v>
      </c>
      <c r="G33" s="56">
        <v>0.99529999999999996</v>
      </c>
      <c r="H33" s="10">
        <f t="shared" si="2"/>
        <v>5</v>
      </c>
      <c r="I33" s="10">
        <f t="shared" si="3"/>
        <v>4.9764999999999997E-2</v>
      </c>
      <c r="J33" s="10">
        <f t="shared" si="4"/>
        <v>4.9764999999999997E-2</v>
      </c>
      <c r="K33" s="56">
        <v>1</v>
      </c>
      <c r="L33" s="56">
        <v>0</v>
      </c>
      <c r="M33" s="56">
        <v>1</v>
      </c>
      <c r="N33" s="10">
        <f t="shared" si="5"/>
        <v>5</v>
      </c>
      <c r="O33" s="10">
        <f t="shared" si="6"/>
        <v>0.05</v>
      </c>
      <c r="P33" s="10">
        <f t="shared" si="7"/>
        <v>0.05</v>
      </c>
      <c r="Q33" s="56">
        <v>1</v>
      </c>
      <c r="R33" s="56">
        <v>100</v>
      </c>
      <c r="S33" s="56">
        <v>1</v>
      </c>
      <c r="T33" s="10">
        <f t="shared" si="8"/>
        <v>4</v>
      </c>
      <c r="U33" s="10">
        <f t="shared" si="9"/>
        <v>0.04</v>
      </c>
      <c r="V33" s="10">
        <f t="shared" si="10"/>
        <v>0.04</v>
      </c>
      <c r="W33" s="56">
        <v>1</v>
      </c>
      <c r="X33" s="56">
        <v>6.1899999999999997E-2</v>
      </c>
      <c r="Y33" s="56">
        <v>1</v>
      </c>
      <c r="Z33" s="10">
        <f t="shared" si="11"/>
        <v>7</v>
      </c>
      <c r="AA33" s="10">
        <f t="shared" si="12"/>
        <v>7.0000000000000007E-2</v>
      </c>
      <c r="AB33" s="10">
        <f t="shared" si="13"/>
        <v>7.0000000000000007E-2</v>
      </c>
      <c r="AC33" s="56">
        <v>1</v>
      </c>
      <c r="AD33" s="56">
        <v>0</v>
      </c>
      <c r="AE33" s="56">
        <v>1</v>
      </c>
      <c r="AF33" s="10">
        <f t="shared" si="14"/>
        <v>7</v>
      </c>
      <c r="AG33" s="10">
        <f t="shared" si="15"/>
        <v>7.0000000000000007E-2</v>
      </c>
      <c r="AH33" s="10">
        <f t="shared" si="16"/>
        <v>7.0000000000000007E-2</v>
      </c>
      <c r="AI33" s="56">
        <v>1</v>
      </c>
      <c r="AJ33" s="56">
        <v>0</v>
      </c>
      <c r="AK33" s="56">
        <v>1</v>
      </c>
      <c r="AL33" s="10">
        <f t="shared" si="17"/>
        <v>7</v>
      </c>
      <c r="AM33" s="10">
        <f t="shared" si="18"/>
        <v>7.0000000000000007E-2</v>
      </c>
      <c r="AN33" s="10">
        <f t="shared" si="19"/>
        <v>7.0000000000000007E-2</v>
      </c>
      <c r="AO33" s="56">
        <v>1</v>
      </c>
      <c r="AP33" s="56">
        <v>49</v>
      </c>
      <c r="AQ33" s="56">
        <v>0</v>
      </c>
      <c r="AR33" s="10">
        <f t="shared" si="20"/>
        <v>7</v>
      </c>
      <c r="AS33" s="10">
        <f t="shared" si="21"/>
        <v>0</v>
      </c>
      <c r="AT33" s="10">
        <f t="shared" si="22"/>
        <v>0</v>
      </c>
      <c r="AU33" s="56">
        <v>1</v>
      </c>
      <c r="AV33" s="56">
        <v>38.401499999999999</v>
      </c>
      <c r="AW33" s="56">
        <v>1</v>
      </c>
      <c r="AX33" s="10">
        <f t="shared" si="23"/>
        <v>7</v>
      </c>
      <c r="AY33" s="10">
        <f t="shared" si="24"/>
        <v>7.0000000000000007E-2</v>
      </c>
      <c r="AZ33" s="10">
        <f t="shared" si="25"/>
        <v>7.0000000000000007E-2</v>
      </c>
      <c r="BA33" s="56">
        <v>1</v>
      </c>
      <c r="BB33" s="56">
        <v>153.1687</v>
      </c>
      <c r="BC33" s="56">
        <v>1</v>
      </c>
      <c r="BD33" s="10">
        <f t="shared" si="26"/>
        <v>7</v>
      </c>
      <c r="BE33" s="10">
        <f t="shared" si="27"/>
        <v>7.0000000000000007E-2</v>
      </c>
      <c r="BF33" s="10">
        <f t="shared" si="28"/>
        <v>7.0000000000000007E-2</v>
      </c>
      <c r="BG33" s="56">
        <v>1</v>
      </c>
      <c r="BH33" s="56">
        <v>3.1300000000000001E-2</v>
      </c>
      <c r="BI33" s="56">
        <v>0.85819999999999996</v>
      </c>
      <c r="BJ33" s="10">
        <f t="shared" si="29"/>
        <v>6</v>
      </c>
      <c r="BK33" s="10">
        <f t="shared" si="30"/>
        <v>5.1491999999999996E-2</v>
      </c>
      <c r="BL33" s="10">
        <f t="shared" si="31"/>
        <v>5.1491999999999996E-2</v>
      </c>
      <c r="BM33" s="56">
        <v>1</v>
      </c>
      <c r="BN33" s="56">
        <v>0</v>
      </c>
      <c r="BO33" s="56">
        <v>0</v>
      </c>
      <c r="BP33" s="10">
        <f t="shared" si="32"/>
        <v>7</v>
      </c>
      <c r="BQ33" s="10">
        <f t="shared" si="33"/>
        <v>0</v>
      </c>
      <c r="BR33" s="10">
        <f t="shared" si="34"/>
        <v>0</v>
      </c>
      <c r="BS33" s="56">
        <v>1</v>
      </c>
      <c r="BT33" s="56">
        <v>1</v>
      </c>
      <c r="BU33" s="56">
        <v>0</v>
      </c>
      <c r="BV33" s="10">
        <f t="shared" si="35"/>
        <v>6</v>
      </c>
      <c r="BW33" s="10">
        <f t="shared" si="36"/>
        <v>0</v>
      </c>
      <c r="BX33" s="10">
        <f t="shared" si="37"/>
        <v>0</v>
      </c>
      <c r="BY33" s="56">
        <v>1</v>
      </c>
      <c r="BZ33" s="56">
        <v>0.36959999999999998</v>
      </c>
      <c r="CA33" s="56">
        <v>0.97219999999999995</v>
      </c>
      <c r="CB33" s="10">
        <f t="shared" si="38"/>
        <v>6</v>
      </c>
      <c r="CC33" s="10">
        <f t="shared" si="39"/>
        <v>5.8331999999999995E-2</v>
      </c>
      <c r="CD33" s="10">
        <f t="shared" si="40"/>
        <v>5.8331999999999995E-2</v>
      </c>
      <c r="CE33" s="56">
        <v>1</v>
      </c>
      <c r="CF33" s="56">
        <v>0</v>
      </c>
      <c r="CG33" s="56">
        <v>1</v>
      </c>
      <c r="CH33" s="10">
        <f t="shared" si="41"/>
        <v>7</v>
      </c>
      <c r="CI33" s="10">
        <f t="shared" si="42"/>
        <v>7.0000000000000007E-2</v>
      </c>
      <c r="CJ33" s="10">
        <f t="shared" si="43"/>
        <v>7.0000000000000007E-2</v>
      </c>
      <c r="CK33" s="56">
        <v>1</v>
      </c>
      <c r="CL33" s="56">
        <v>0</v>
      </c>
      <c r="CM33" s="56">
        <v>1</v>
      </c>
      <c r="CN33" s="10">
        <f t="shared" si="44"/>
        <v>6</v>
      </c>
      <c r="CO33" s="10">
        <f t="shared" si="45"/>
        <v>0.06</v>
      </c>
      <c r="CP33" s="10">
        <f t="shared" si="46"/>
        <v>0.06</v>
      </c>
      <c r="CQ33" s="56">
        <v>1</v>
      </c>
      <c r="CR33" s="56">
        <v>0</v>
      </c>
      <c r="CS33" s="56">
        <v>1</v>
      </c>
      <c r="CT33" s="10">
        <f t="shared" si="47"/>
        <v>6</v>
      </c>
      <c r="CU33" s="10">
        <f t="shared" si="48"/>
        <v>0.06</v>
      </c>
      <c r="CV33" s="10">
        <f t="shared" si="49"/>
        <v>0.06</v>
      </c>
      <c r="CW33" s="10">
        <f t="shared" si="50"/>
        <v>1.25</v>
      </c>
      <c r="CX33" s="10">
        <f t="shared" si="51"/>
        <v>1.25</v>
      </c>
      <c r="CY33" s="10">
        <f t="shared" si="52"/>
        <v>1</v>
      </c>
      <c r="CZ33" s="10">
        <f t="shared" si="53"/>
        <v>1.75</v>
      </c>
      <c r="DA33" s="10">
        <f t="shared" si="54"/>
        <v>1.75</v>
      </c>
      <c r="DB33" s="10">
        <f t="shared" si="55"/>
        <v>1.75</v>
      </c>
      <c r="DC33" s="10">
        <f t="shared" si="56"/>
        <v>1.75</v>
      </c>
      <c r="DD33" s="10">
        <f t="shared" si="57"/>
        <v>1.75</v>
      </c>
      <c r="DE33" s="10">
        <f t="shared" si="58"/>
        <v>1.75</v>
      </c>
      <c r="DF33" s="10">
        <f t="shared" si="59"/>
        <v>1.5</v>
      </c>
      <c r="DG33" s="10">
        <f t="shared" si="60"/>
        <v>1.75</v>
      </c>
      <c r="DH33" s="10">
        <f t="shared" si="61"/>
        <v>1.5</v>
      </c>
      <c r="DI33" s="10">
        <f t="shared" si="62"/>
        <v>1.5</v>
      </c>
      <c r="DJ33" s="10">
        <f t="shared" si="63"/>
        <v>1.75</v>
      </c>
      <c r="DK33" s="10">
        <f t="shared" si="64"/>
        <v>1.5</v>
      </c>
      <c r="DL33" s="10">
        <f t="shared" si="65"/>
        <v>1.5</v>
      </c>
      <c r="DM33" s="10">
        <f t="shared" si="66"/>
        <v>25</v>
      </c>
    </row>
    <row r="34" spans="1:117" ht="38.25" x14ac:dyDescent="0.2">
      <c r="A34" s="1" t="s">
        <v>106</v>
      </c>
      <c r="B34" s="9" t="s">
        <v>25</v>
      </c>
      <c r="C34" s="10">
        <f t="shared" si="0"/>
        <v>0.79737200000000019</v>
      </c>
      <c r="D34" s="10">
        <f t="shared" si="1"/>
        <v>1</v>
      </c>
      <c r="E34" s="56">
        <v>1</v>
      </c>
      <c r="F34" s="56">
        <v>0</v>
      </c>
      <c r="G34" s="56">
        <v>1</v>
      </c>
      <c r="H34" s="10">
        <f t="shared" si="2"/>
        <v>5</v>
      </c>
      <c r="I34" s="10">
        <f t="shared" si="3"/>
        <v>0.05</v>
      </c>
      <c r="J34" s="10">
        <f t="shared" si="4"/>
        <v>0.05</v>
      </c>
      <c r="K34" s="56">
        <v>1</v>
      </c>
      <c r="L34" s="56">
        <v>0</v>
      </c>
      <c r="M34" s="56">
        <v>1</v>
      </c>
      <c r="N34" s="10">
        <f t="shared" si="5"/>
        <v>5</v>
      </c>
      <c r="O34" s="10">
        <f t="shared" si="6"/>
        <v>0.05</v>
      </c>
      <c r="P34" s="10">
        <f t="shared" si="7"/>
        <v>0.05</v>
      </c>
      <c r="Q34" s="56">
        <v>1</v>
      </c>
      <c r="R34" s="56">
        <v>100</v>
      </c>
      <c r="S34" s="56">
        <v>1</v>
      </c>
      <c r="T34" s="10">
        <f t="shared" si="8"/>
        <v>4</v>
      </c>
      <c r="U34" s="10">
        <f t="shared" si="9"/>
        <v>0.04</v>
      </c>
      <c r="V34" s="10">
        <f t="shared" si="10"/>
        <v>0.04</v>
      </c>
      <c r="W34" s="56">
        <v>1</v>
      </c>
      <c r="X34" s="56">
        <v>1.9E-2</v>
      </c>
      <c r="Y34" s="56">
        <v>1</v>
      </c>
      <c r="Z34" s="10">
        <f t="shared" si="11"/>
        <v>7</v>
      </c>
      <c r="AA34" s="10">
        <f t="shared" si="12"/>
        <v>7.0000000000000007E-2</v>
      </c>
      <c r="AB34" s="10">
        <f t="shared" si="13"/>
        <v>7.0000000000000007E-2</v>
      </c>
      <c r="AC34" s="56">
        <v>1</v>
      </c>
      <c r="AD34" s="56">
        <v>0</v>
      </c>
      <c r="AE34" s="56">
        <v>1</v>
      </c>
      <c r="AF34" s="10">
        <f t="shared" si="14"/>
        <v>7</v>
      </c>
      <c r="AG34" s="10">
        <f t="shared" si="15"/>
        <v>7.0000000000000007E-2</v>
      </c>
      <c r="AH34" s="10">
        <f t="shared" si="16"/>
        <v>7.0000000000000007E-2</v>
      </c>
      <c r="AI34" s="56">
        <v>1</v>
      </c>
      <c r="AJ34" s="56">
        <v>0</v>
      </c>
      <c r="AK34" s="56">
        <v>1</v>
      </c>
      <c r="AL34" s="10">
        <f t="shared" si="17"/>
        <v>7</v>
      </c>
      <c r="AM34" s="10">
        <f t="shared" si="18"/>
        <v>7.0000000000000007E-2</v>
      </c>
      <c r="AN34" s="10">
        <f t="shared" si="19"/>
        <v>7.0000000000000007E-2</v>
      </c>
      <c r="AO34" s="56">
        <v>1</v>
      </c>
      <c r="AP34" s="56">
        <v>79</v>
      </c>
      <c r="AQ34" s="56">
        <v>0</v>
      </c>
      <c r="AR34" s="10">
        <f t="shared" si="20"/>
        <v>7</v>
      </c>
      <c r="AS34" s="10">
        <f t="shared" si="21"/>
        <v>0</v>
      </c>
      <c r="AT34" s="10">
        <f t="shared" si="22"/>
        <v>0</v>
      </c>
      <c r="AU34" s="56">
        <v>1</v>
      </c>
      <c r="AV34" s="56">
        <v>71.638999999999996</v>
      </c>
      <c r="AW34" s="56">
        <v>0</v>
      </c>
      <c r="AX34" s="10">
        <f t="shared" si="23"/>
        <v>7</v>
      </c>
      <c r="AY34" s="10">
        <f t="shared" si="24"/>
        <v>0</v>
      </c>
      <c r="AZ34" s="10">
        <f t="shared" si="25"/>
        <v>0</v>
      </c>
      <c r="BA34" s="56">
        <v>1</v>
      </c>
      <c r="BB34" s="56">
        <v>772.72760000000005</v>
      </c>
      <c r="BC34" s="56">
        <v>1</v>
      </c>
      <c r="BD34" s="10">
        <f t="shared" si="26"/>
        <v>7</v>
      </c>
      <c r="BE34" s="10">
        <f t="shared" si="27"/>
        <v>7.0000000000000007E-2</v>
      </c>
      <c r="BF34" s="10">
        <f t="shared" si="28"/>
        <v>7.0000000000000007E-2</v>
      </c>
      <c r="BG34" s="56">
        <v>1</v>
      </c>
      <c r="BH34" s="56">
        <v>2.35E-2</v>
      </c>
      <c r="BI34" s="56">
        <v>0.95620000000000005</v>
      </c>
      <c r="BJ34" s="10">
        <f t="shared" si="29"/>
        <v>6</v>
      </c>
      <c r="BK34" s="10">
        <f t="shared" si="30"/>
        <v>5.7372000000000006E-2</v>
      </c>
      <c r="BL34" s="10">
        <f t="shared" si="31"/>
        <v>5.7372000000000006E-2</v>
      </c>
      <c r="BM34" s="56">
        <v>1</v>
      </c>
      <c r="BN34" s="56">
        <v>97.067999999999998</v>
      </c>
      <c r="BO34" s="56">
        <v>1</v>
      </c>
      <c r="BP34" s="10">
        <f t="shared" si="32"/>
        <v>7</v>
      </c>
      <c r="BQ34" s="10">
        <f t="shared" si="33"/>
        <v>7.0000000000000007E-2</v>
      </c>
      <c r="BR34" s="10">
        <f t="shared" si="34"/>
        <v>7.0000000000000007E-2</v>
      </c>
      <c r="BS34" s="56">
        <v>1</v>
      </c>
      <c r="BT34" s="56">
        <v>2.93E-2</v>
      </c>
      <c r="BU34" s="56">
        <v>1</v>
      </c>
      <c r="BV34" s="10">
        <f t="shared" si="35"/>
        <v>6</v>
      </c>
      <c r="BW34" s="10">
        <f t="shared" si="36"/>
        <v>0.06</v>
      </c>
      <c r="BX34" s="10">
        <f t="shared" si="37"/>
        <v>0.06</v>
      </c>
      <c r="BY34" s="56">
        <v>1</v>
      </c>
      <c r="BZ34" s="56">
        <v>1E-4</v>
      </c>
      <c r="CA34" s="56">
        <v>1</v>
      </c>
      <c r="CB34" s="10">
        <f t="shared" si="38"/>
        <v>6</v>
      </c>
      <c r="CC34" s="10">
        <f t="shared" si="39"/>
        <v>0.06</v>
      </c>
      <c r="CD34" s="10">
        <f t="shared" si="40"/>
        <v>0.06</v>
      </c>
      <c r="CE34" s="56">
        <v>1</v>
      </c>
      <c r="CF34" s="56">
        <v>0</v>
      </c>
      <c r="CG34" s="56">
        <v>1</v>
      </c>
      <c r="CH34" s="10">
        <f t="shared" si="41"/>
        <v>7</v>
      </c>
      <c r="CI34" s="10">
        <f t="shared" si="42"/>
        <v>7.0000000000000007E-2</v>
      </c>
      <c r="CJ34" s="10">
        <f t="shared" si="43"/>
        <v>7.0000000000000007E-2</v>
      </c>
      <c r="CK34" s="56">
        <v>1</v>
      </c>
      <c r="CL34" s="56">
        <v>0</v>
      </c>
      <c r="CM34" s="56">
        <v>1</v>
      </c>
      <c r="CN34" s="10">
        <f t="shared" si="44"/>
        <v>6</v>
      </c>
      <c r="CO34" s="10">
        <f t="shared" si="45"/>
        <v>0.06</v>
      </c>
      <c r="CP34" s="10">
        <f t="shared" si="46"/>
        <v>0.06</v>
      </c>
      <c r="CQ34" s="56">
        <v>1</v>
      </c>
      <c r="CR34" s="56">
        <v>120</v>
      </c>
      <c r="CS34" s="56">
        <v>0</v>
      </c>
      <c r="CT34" s="10">
        <f t="shared" si="47"/>
        <v>6</v>
      </c>
      <c r="CU34" s="10">
        <f t="shared" si="48"/>
        <v>0</v>
      </c>
      <c r="CV34" s="10">
        <f t="shared" si="49"/>
        <v>0</v>
      </c>
      <c r="CW34" s="10">
        <f t="shared" si="50"/>
        <v>1.25</v>
      </c>
      <c r="CX34" s="10">
        <f t="shared" si="51"/>
        <v>1.25</v>
      </c>
      <c r="CY34" s="10">
        <f t="shared" si="52"/>
        <v>1</v>
      </c>
      <c r="CZ34" s="10">
        <f t="shared" si="53"/>
        <v>1.75</v>
      </c>
      <c r="DA34" s="10">
        <f t="shared" si="54"/>
        <v>1.75</v>
      </c>
      <c r="DB34" s="10">
        <f t="shared" si="55"/>
        <v>1.75</v>
      </c>
      <c r="DC34" s="10">
        <f t="shared" si="56"/>
        <v>1.75</v>
      </c>
      <c r="DD34" s="10">
        <f t="shared" si="57"/>
        <v>1.75</v>
      </c>
      <c r="DE34" s="10">
        <f t="shared" si="58"/>
        <v>1.75</v>
      </c>
      <c r="DF34" s="10">
        <f t="shared" si="59"/>
        <v>1.5</v>
      </c>
      <c r="DG34" s="10">
        <f t="shared" si="60"/>
        <v>1.75</v>
      </c>
      <c r="DH34" s="10">
        <f t="shared" si="61"/>
        <v>1.5</v>
      </c>
      <c r="DI34" s="10">
        <f t="shared" si="62"/>
        <v>1.5</v>
      </c>
      <c r="DJ34" s="10">
        <f t="shared" si="63"/>
        <v>1.75</v>
      </c>
      <c r="DK34" s="10">
        <f t="shared" si="64"/>
        <v>1.5</v>
      </c>
      <c r="DL34" s="10">
        <f t="shared" si="65"/>
        <v>1.5</v>
      </c>
      <c r="DM34" s="10">
        <f t="shared" si="66"/>
        <v>25</v>
      </c>
    </row>
    <row r="35" spans="1:117" ht="38.25" x14ac:dyDescent="0.2">
      <c r="A35" s="1" t="s">
        <v>107</v>
      </c>
      <c r="B35" s="9" t="s">
        <v>50</v>
      </c>
      <c r="C35" s="10">
        <f t="shared" si="0"/>
        <v>0.65916500000000022</v>
      </c>
      <c r="D35" s="10">
        <f t="shared" si="1"/>
        <v>1</v>
      </c>
      <c r="E35" s="56">
        <v>1</v>
      </c>
      <c r="F35" s="56">
        <v>0.42549999999999999</v>
      </c>
      <c r="G35" s="56">
        <v>0.99570000000000003</v>
      </c>
      <c r="H35" s="10">
        <f t="shared" si="2"/>
        <v>5</v>
      </c>
      <c r="I35" s="10">
        <f t="shared" si="3"/>
        <v>4.9785000000000003E-2</v>
      </c>
      <c r="J35" s="10">
        <f t="shared" si="4"/>
        <v>4.9785000000000003E-2</v>
      </c>
      <c r="K35" s="56">
        <v>1</v>
      </c>
      <c r="L35" s="56">
        <v>0</v>
      </c>
      <c r="M35" s="56">
        <v>1</v>
      </c>
      <c r="N35" s="10">
        <f t="shared" si="5"/>
        <v>5</v>
      </c>
      <c r="O35" s="10">
        <f t="shared" si="6"/>
        <v>0.05</v>
      </c>
      <c r="P35" s="10">
        <f t="shared" si="7"/>
        <v>0.05</v>
      </c>
      <c r="Q35" s="56">
        <v>1</v>
      </c>
      <c r="R35" s="56">
        <v>100</v>
      </c>
      <c r="S35" s="56">
        <v>1</v>
      </c>
      <c r="T35" s="10">
        <f t="shared" si="8"/>
        <v>4</v>
      </c>
      <c r="U35" s="10">
        <f t="shared" si="9"/>
        <v>0.04</v>
      </c>
      <c r="V35" s="10">
        <f t="shared" si="10"/>
        <v>0.04</v>
      </c>
      <c r="W35" s="56">
        <v>1</v>
      </c>
      <c r="X35" s="56">
        <v>0.90629999999999999</v>
      </c>
      <c r="Y35" s="56">
        <v>0</v>
      </c>
      <c r="Z35" s="10">
        <f t="shared" si="11"/>
        <v>7</v>
      </c>
      <c r="AA35" s="10">
        <f t="shared" si="12"/>
        <v>0</v>
      </c>
      <c r="AB35" s="10">
        <f t="shared" si="13"/>
        <v>0</v>
      </c>
      <c r="AC35" s="56">
        <v>1</v>
      </c>
      <c r="AD35" s="56">
        <v>0</v>
      </c>
      <c r="AE35" s="56">
        <v>1</v>
      </c>
      <c r="AF35" s="10">
        <f t="shared" si="14"/>
        <v>7</v>
      </c>
      <c r="AG35" s="10">
        <f t="shared" si="15"/>
        <v>7.0000000000000007E-2</v>
      </c>
      <c r="AH35" s="10">
        <f t="shared" si="16"/>
        <v>7.0000000000000007E-2</v>
      </c>
      <c r="AI35" s="56">
        <v>1</v>
      </c>
      <c r="AJ35" s="56">
        <v>1E-4</v>
      </c>
      <c r="AK35" s="56">
        <v>1</v>
      </c>
      <c r="AL35" s="10">
        <f t="shared" si="17"/>
        <v>7</v>
      </c>
      <c r="AM35" s="10">
        <f t="shared" si="18"/>
        <v>7.0000000000000007E-2</v>
      </c>
      <c r="AN35" s="10">
        <f t="shared" si="19"/>
        <v>7.0000000000000007E-2</v>
      </c>
      <c r="AO35" s="56">
        <v>1</v>
      </c>
      <c r="AP35" s="56">
        <v>85</v>
      </c>
      <c r="AQ35" s="56">
        <v>0</v>
      </c>
      <c r="AR35" s="10">
        <f t="shared" si="20"/>
        <v>7</v>
      </c>
      <c r="AS35" s="10">
        <f t="shared" si="21"/>
        <v>0</v>
      </c>
      <c r="AT35" s="10">
        <f t="shared" si="22"/>
        <v>0</v>
      </c>
      <c r="AU35" s="56">
        <v>1</v>
      </c>
      <c r="AV35" s="56">
        <v>33.703299999999999</v>
      </c>
      <c r="AW35" s="56">
        <v>1</v>
      </c>
      <c r="AX35" s="10">
        <f t="shared" si="23"/>
        <v>7</v>
      </c>
      <c r="AY35" s="10">
        <f t="shared" si="24"/>
        <v>7.0000000000000007E-2</v>
      </c>
      <c r="AZ35" s="10">
        <f t="shared" si="25"/>
        <v>7.0000000000000007E-2</v>
      </c>
      <c r="BA35" s="56">
        <v>1</v>
      </c>
      <c r="BB35" s="56">
        <v>281.50459999999998</v>
      </c>
      <c r="BC35" s="56">
        <v>1</v>
      </c>
      <c r="BD35" s="10">
        <f t="shared" si="26"/>
        <v>7</v>
      </c>
      <c r="BE35" s="10">
        <f t="shared" si="27"/>
        <v>7.0000000000000007E-2</v>
      </c>
      <c r="BF35" s="10">
        <f t="shared" si="28"/>
        <v>7.0000000000000007E-2</v>
      </c>
      <c r="BG35" s="56">
        <v>1</v>
      </c>
      <c r="BH35" s="56">
        <v>3.2599999999999997E-2</v>
      </c>
      <c r="BI35" s="56">
        <v>0.84299999999999997</v>
      </c>
      <c r="BJ35" s="10">
        <f t="shared" si="29"/>
        <v>6</v>
      </c>
      <c r="BK35" s="10">
        <f t="shared" si="30"/>
        <v>5.058E-2</v>
      </c>
      <c r="BL35" s="10">
        <f t="shared" si="31"/>
        <v>5.058E-2</v>
      </c>
      <c r="BM35" s="56">
        <v>1</v>
      </c>
      <c r="BN35" s="56">
        <v>18.700099999999999</v>
      </c>
      <c r="BO35" s="56">
        <v>0</v>
      </c>
      <c r="BP35" s="10">
        <f t="shared" si="32"/>
        <v>7</v>
      </c>
      <c r="BQ35" s="10">
        <f t="shared" si="33"/>
        <v>0</v>
      </c>
      <c r="BR35" s="10">
        <f t="shared" si="34"/>
        <v>0</v>
      </c>
      <c r="BS35" s="56">
        <v>1</v>
      </c>
      <c r="BT35" s="56">
        <v>0.81299999999999994</v>
      </c>
      <c r="BU35" s="56">
        <v>0</v>
      </c>
      <c r="BV35" s="10">
        <f t="shared" si="35"/>
        <v>6</v>
      </c>
      <c r="BW35" s="10">
        <f t="shared" si="36"/>
        <v>0</v>
      </c>
      <c r="BX35" s="10">
        <f t="shared" si="37"/>
        <v>0</v>
      </c>
      <c r="BY35" s="56">
        <v>1</v>
      </c>
      <c r="BZ35" s="56">
        <v>0.2641</v>
      </c>
      <c r="CA35" s="56">
        <v>0.98</v>
      </c>
      <c r="CB35" s="10">
        <f t="shared" si="38"/>
        <v>6</v>
      </c>
      <c r="CC35" s="10">
        <f t="shared" si="39"/>
        <v>5.8799999999999998E-2</v>
      </c>
      <c r="CD35" s="10">
        <f t="shared" si="40"/>
        <v>5.8799999999999998E-2</v>
      </c>
      <c r="CE35" s="56">
        <v>1</v>
      </c>
      <c r="CF35" s="56">
        <v>0</v>
      </c>
      <c r="CG35" s="56">
        <v>1</v>
      </c>
      <c r="CH35" s="10">
        <f t="shared" si="41"/>
        <v>7</v>
      </c>
      <c r="CI35" s="10">
        <f t="shared" si="42"/>
        <v>7.0000000000000007E-2</v>
      </c>
      <c r="CJ35" s="10">
        <f t="shared" si="43"/>
        <v>7.0000000000000007E-2</v>
      </c>
      <c r="CK35" s="56">
        <v>1</v>
      </c>
      <c r="CL35" s="56">
        <v>0</v>
      </c>
      <c r="CM35" s="56">
        <v>1</v>
      </c>
      <c r="CN35" s="10">
        <f t="shared" si="44"/>
        <v>6</v>
      </c>
      <c r="CO35" s="10">
        <f t="shared" si="45"/>
        <v>0.06</v>
      </c>
      <c r="CP35" s="10">
        <f t="shared" si="46"/>
        <v>0.06</v>
      </c>
      <c r="CQ35" s="56">
        <v>1</v>
      </c>
      <c r="CR35" s="56">
        <v>111.7647</v>
      </c>
      <c r="CS35" s="56">
        <v>0</v>
      </c>
      <c r="CT35" s="10">
        <f t="shared" si="47"/>
        <v>6</v>
      </c>
      <c r="CU35" s="10">
        <f t="shared" si="48"/>
        <v>0</v>
      </c>
      <c r="CV35" s="10">
        <f t="shared" si="49"/>
        <v>0</v>
      </c>
      <c r="CW35" s="10">
        <f t="shared" si="50"/>
        <v>1.25</v>
      </c>
      <c r="CX35" s="10">
        <f t="shared" si="51"/>
        <v>1.25</v>
      </c>
      <c r="CY35" s="10">
        <f t="shared" si="52"/>
        <v>1</v>
      </c>
      <c r="CZ35" s="10">
        <f t="shared" si="53"/>
        <v>1.75</v>
      </c>
      <c r="DA35" s="10">
        <f t="shared" si="54"/>
        <v>1.75</v>
      </c>
      <c r="DB35" s="10">
        <f t="shared" si="55"/>
        <v>1.75</v>
      </c>
      <c r="DC35" s="10">
        <f t="shared" si="56"/>
        <v>1.75</v>
      </c>
      <c r="DD35" s="10">
        <f t="shared" si="57"/>
        <v>1.75</v>
      </c>
      <c r="DE35" s="10">
        <f t="shared" si="58"/>
        <v>1.75</v>
      </c>
      <c r="DF35" s="10">
        <f t="shared" si="59"/>
        <v>1.5</v>
      </c>
      <c r="DG35" s="10">
        <f t="shared" si="60"/>
        <v>1.75</v>
      </c>
      <c r="DH35" s="10">
        <f t="shared" si="61"/>
        <v>1.5</v>
      </c>
      <c r="DI35" s="10">
        <f t="shared" si="62"/>
        <v>1.5</v>
      </c>
      <c r="DJ35" s="10">
        <f t="shared" si="63"/>
        <v>1.75</v>
      </c>
      <c r="DK35" s="10">
        <f t="shared" si="64"/>
        <v>1.5</v>
      </c>
      <c r="DL35" s="10">
        <f t="shared" si="65"/>
        <v>1.5</v>
      </c>
      <c r="DM35" s="10">
        <f t="shared" si="66"/>
        <v>25</v>
      </c>
    </row>
    <row r="36" spans="1:117" ht="25.5" x14ac:dyDescent="0.2">
      <c r="A36" s="1" t="s">
        <v>108</v>
      </c>
      <c r="B36" s="9" t="s">
        <v>26</v>
      </c>
      <c r="C36" s="10">
        <f t="shared" si="0"/>
        <v>0.74995800000000012</v>
      </c>
      <c r="D36" s="10">
        <f t="shared" si="1"/>
        <v>1</v>
      </c>
      <c r="E36" s="56">
        <v>1</v>
      </c>
      <c r="F36" s="56">
        <v>23.614599999999999</v>
      </c>
      <c r="G36" s="56">
        <v>0</v>
      </c>
      <c r="H36" s="10">
        <f t="shared" si="2"/>
        <v>5</v>
      </c>
      <c r="I36" s="10">
        <f t="shared" si="3"/>
        <v>0</v>
      </c>
      <c r="J36" s="10">
        <f t="shared" si="4"/>
        <v>0</v>
      </c>
      <c r="K36" s="56">
        <v>1</v>
      </c>
      <c r="L36" s="56">
        <v>0</v>
      </c>
      <c r="M36" s="56">
        <v>1</v>
      </c>
      <c r="N36" s="10">
        <f t="shared" si="5"/>
        <v>5</v>
      </c>
      <c r="O36" s="10">
        <f t="shared" si="6"/>
        <v>0.05</v>
      </c>
      <c r="P36" s="10">
        <f t="shared" si="7"/>
        <v>0.05</v>
      </c>
      <c r="Q36" s="56">
        <v>1</v>
      </c>
      <c r="R36" s="56">
        <v>100</v>
      </c>
      <c r="S36" s="56">
        <v>1</v>
      </c>
      <c r="T36" s="10">
        <f t="shared" si="8"/>
        <v>4</v>
      </c>
      <c r="U36" s="10">
        <f t="shared" si="9"/>
        <v>0.04</v>
      </c>
      <c r="V36" s="10">
        <f t="shared" si="10"/>
        <v>0.04</v>
      </c>
      <c r="W36" s="56">
        <v>1</v>
      </c>
      <c r="X36" s="56">
        <v>9.8900000000000002E-2</v>
      </c>
      <c r="Y36" s="56">
        <v>1</v>
      </c>
      <c r="Z36" s="10">
        <f t="shared" si="11"/>
        <v>7</v>
      </c>
      <c r="AA36" s="10">
        <f t="shared" si="12"/>
        <v>7.0000000000000007E-2</v>
      </c>
      <c r="AB36" s="10">
        <f t="shared" si="13"/>
        <v>7.0000000000000007E-2</v>
      </c>
      <c r="AC36" s="56">
        <v>1</v>
      </c>
      <c r="AD36" s="56">
        <v>0</v>
      </c>
      <c r="AE36" s="56">
        <v>1</v>
      </c>
      <c r="AF36" s="10">
        <f t="shared" si="14"/>
        <v>7</v>
      </c>
      <c r="AG36" s="10">
        <f t="shared" si="15"/>
        <v>7.0000000000000007E-2</v>
      </c>
      <c r="AH36" s="10">
        <f t="shared" si="16"/>
        <v>7.0000000000000007E-2</v>
      </c>
      <c r="AI36" s="56">
        <v>1</v>
      </c>
      <c r="AJ36" s="56">
        <v>19.377500000000001</v>
      </c>
      <c r="AK36" s="56">
        <v>0</v>
      </c>
      <c r="AL36" s="10">
        <f t="shared" si="17"/>
        <v>7</v>
      </c>
      <c r="AM36" s="10">
        <f t="shared" si="18"/>
        <v>0</v>
      </c>
      <c r="AN36" s="10">
        <f t="shared" si="19"/>
        <v>0</v>
      </c>
      <c r="AO36" s="56">
        <v>1</v>
      </c>
      <c r="AP36" s="56">
        <v>156</v>
      </c>
      <c r="AQ36" s="56">
        <v>0</v>
      </c>
      <c r="AR36" s="10">
        <f t="shared" si="20"/>
        <v>7</v>
      </c>
      <c r="AS36" s="10">
        <f t="shared" si="21"/>
        <v>0</v>
      </c>
      <c r="AT36" s="10">
        <f t="shared" si="22"/>
        <v>0</v>
      </c>
      <c r="AU36" s="56">
        <v>1</v>
      </c>
      <c r="AV36" s="56">
        <v>30.759</v>
      </c>
      <c r="AW36" s="56">
        <v>1</v>
      </c>
      <c r="AX36" s="10">
        <f t="shared" si="23"/>
        <v>7</v>
      </c>
      <c r="AY36" s="10">
        <f t="shared" si="24"/>
        <v>7.0000000000000007E-2</v>
      </c>
      <c r="AZ36" s="10">
        <f t="shared" si="25"/>
        <v>7.0000000000000007E-2</v>
      </c>
      <c r="BA36" s="56">
        <v>1</v>
      </c>
      <c r="BB36" s="56">
        <v>146.30510000000001</v>
      </c>
      <c r="BC36" s="56">
        <v>1</v>
      </c>
      <c r="BD36" s="10">
        <f t="shared" si="26"/>
        <v>7</v>
      </c>
      <c r="BE36" s="10">
        <f t="shared" si="27"/>
        <v>7.0000000000000007E-2</v>
      </c>
      <c r="BF36" s="10">
        <f t="shared" si="28"/>
        <v>7.0000000000000007E-2</v>
      </c>
      <c r="BG36" s="56">
        <v>1</v>
      </c>
      <c r="BH36" s="56">
        <v>1.11E-2</v>
      </c>
      <c r="BI36" s="56">
        <v>1</v>
      </c>
      <c r="BJ36" s="10">
        <f t="shared" si="29"/>
        <v>6</v>
      </c>
      <c r="BK36" s="10">
        <f t="shared" si="30"/>
        <v>0.06</v>
      </c>
      <c r="BL36" s="10">
        <f t="shared" si="31"/>
        <v>0.06</v>
      </c>
      <c r="BM36" s="56">
        <v>1</v>
      </c>
      <c r="BN36" s="56">
        <v>99.8035</v>
      </c>
      <c r="BO36" s="56">
        <v>1</v>
      </c>
      <c r="BP36" s="10">
        <f t="shared" si="32"/>
        <v>7</v>
      </c>
      <c r="BQ36" s="10">
        <f t="shared" si="33"/>
        <v>7.0000000000000007E-2</v>
      </c>
      <c r="BR36" s="10">
        <f t="shared" si="34"/>
        <v>7.0000000000000007E-2</v>
      </c>
      <c r="BS36" s="56">
        <v>1</v>
      </c>
      <c r="BT36" s="56">
        <v>2E-3</v>
      </c>
      <c r="BU36" s="56">
        <v>1</v>
      </c>
      <c r="BV36" s="10">
        <f t="shared" si="35"/>
        <v>6</v>
      </c>
      <c r="BW36" s="10">
        <f t="shared" si="36"/>
        <v>0.06</v>
      </c>
      <c r="BX36" s="10">
        <f t="shared" si="37"/>
        <v>0.06</v>
      </c>
      <c r="BY36" s="56">
        <v>1</v>
      </c>
      <c r="BZ36" s="56">
        <v>9.7000000000000003E-3</v>
      </c>
      <c r="CA36" s="56">
        <v>0.99929999999999997</v>
      </c>
      <c r="CB36" s="10">
        <f t="shared" si="38"/>
        <v>6</v>
      </c>
      <c r="CC36" s="10">
        <f t="shared" si="39"/>
        <v>5.9957999999999997E-2</v>
      </c>
      <c r="CD36" s="10">
        <f t="shared" si="40"/>
        <v>5.9957999999999997E-2</v>
      </c>
      <c r="CE36" s="56">
        <v>1</v>
      </c>
      <c r="CF36" s="56">
        <v>0</v>
      </c>
      <c r="CG36" s="56">
        <v>1</v>
      </c>
      <c r="CH36" s="10">
        <f t="shared" si="41"/>
        <v>7</v>
      </c>
      <c r="CI36" s="10">
        <f t="shared" si="42"/>
        <v>7.0000000000000007E-2</v>
      </c>
      <c r="CJ36" s="10">
        <f t="shared" si="43"/>
        <v>7.0000000000000007E-2</v>
      </c>
      <c r="CK36" s="56">
        <v>1</v>
      </c>
      <c r="CL36" s="56">
        <v>0</v>
      </c>
      <c r="CM36" s="56">
        <v>1</v>
      </c>
      <c r="CN36" s="10">
        <f t="shared" si="44"/>
        <v>6</v>
      </c>
      <c r="CO36" s="10">
        <f t="shared" si="45"/>
        <v>0.06</v>
      </c>
      <c r="CP36" s="10">
        <f t="shared" si="46"/>
        <v>0.06</v>
      </c>
      <c r="CQ36" s="56">
        <v>1</v>
      </c>
      <c r="CR36" s="56">
        <v>181.25</v>
      </c>
      <c r="CS36" s="56">
        <v>0</v>
      </c>
      <c r="CT36" s="10">
        <f t="shared" si="47"/>
        <v>6</v>
      </c>
      <c r="CU36" s="10">
        <f t="shared" si="48"/>
        <v>0</v>
      </c>
      <c r="CV36" s="10">
        <f t="shared" si="49"/>
        <v>0</v>
      </c>
      <c r="CW36" s="10">
        <f t="shared" si="50"/>
        <v>1.25</v>
      </c>
      <c r="CX36" s="10">
        <f t="shared" si="51"/>
        <v>1.25</v>
      </c>
      <c r="CY36" s="10">
        <f t="shared" si="52"/>
        <v>1</v>
      </c>
      <c r="CZ36" s="10">
        <f t="shared" si="53"/>
        <v>1.75</v>
      </c>
      <c r="DA36" s="10">
        <f t="shared" si="54"/>
        <v>1.75</v>
      </c>
      <c r="DB36" s="10">
        <f t="shared" si="55"/>
        <v>1.75</v>
      </c>
      <c r="DC36" s="10">
        <f t="shared" si="56"/>
        <v>1.75</v>
      </c>
      <c r="DD36" s="10">
        <f t="shared" si="57"/>
        <v>1.75</v>
      </c>
      <c r="DE36" s="10">
        <f t="shared" si="58"/>
        <v>1.75</v>
      </c>
      <c r="DF36" s="10">
        <f t="shared" si="59"/>
        <v>1.5</v>
      </c>
      <c r="DG36" s="10">
        <f t="shared" si="60"/>
        <v>1.75</v>
      </c>
      <c r="DH36" s="10">
        <f t="shared" si="61"/>
        <v>1.5</v>
      </c>
      <c r="DI36" s="10">
        <f t="shared" si="62"/>
        <v>1.5</v>
      </c>
      <c r="DJ36" s="10">
        <f t="shared" si="63"/>
        <v>1.75</v>
      </c>
      <c r="DK36" s="10">
        <f t="shared" si="64"/>
        <v>1.5</v>
      </c>
      <c r="DL36" s="10">
        <f t="shared" si="65"/>
        <v>1.5</v>
      </c>
      <c r="DM36" s="10">
        <f t="shared" si="66"/>
        <v>25</v>
      </c>
    </row>
    <row r="37" spans="1:117" ht="25.5" x14ac:dyDescent="0.2">
      <c r="A37" s="1" t="s">
        <v>109</v>
      </c>
      <c r="B37" s="9" t="s">
        <v>27</v>
      </c>
      <c r="C37" s="10">
        <f t="shared" si="0"/>
        <v>0.8199470000000002</v>
      </c>
      <c r="D37" s="10">
        <f t="shared" si="1"/>
        <v>1</v>
      </c>
      <c r="E37" s="56">
        <v>1</v>
      </c>
      <c r="F37" s="56">
        <v>26.990600000000001</v>
      </c>
      <c r="G37" s="56">
        <v>0</v>
      </c>
      <c r="H37" s="10">
        <f t="shared" si="2"/>
        <v>5</v>
      </c>
      <c r="I37" s="10">
        <f t="shared" si="3"/>
        <v>0</v>
      </c>
      <c r="J37" s="10">
        <f t="shared" si="4"/>
        <v>0</v>
      </c>
      <c r="K37" s="56">
        <v>1</v>
      </c>
      <c r="L37" s="56">
        <v>0</v>
      </c>
      <c r="M37" s="56">
        <v>1</v>
      </c>
      <c r="N37" s="10">
        <f t="shared" si="5"/>
        <v>5</v>
      </c>
      <c r="O37" s="10">
        <f t="shared" si="6"/>
        <v>0.05</v>
      </c>
      <c r="P37" s="10">
        <f t="shared" si="7"/>
        <v>0.05</v>
      </c>
      <c r="Q37" s="56">
        <v>1</v>
      </c>
      <c r="R37" s="56">
        <v>100</v>
      </c>
      <c r="S37" s="56">
        <v>1</v>
      </c>
      <c r="T37" s="10">
        <f t="shared" si="8"/>
        <v>4</v>
      </c>
      <c r="U37" s="10">
        <f t="shared" si="9"/>
        <v>0.04</v>
      </c>
      <c r="V37" s="10">
        <f t="shared" si="10"/>
        <v>0.04</v>
      </c>
      <c r="W37" s="56">
        <v>1</v>
      </c>
      <c r="X37" s="56">
        <v>3.4700000000000002E-2</v>
      </c>
      <c r="Y37" s="56">
        <v>1</v>
      </c>
      <c r="Z37" s="10">
        <f t="shared" si="11"/>
        <v>7</v>
      </c>
      <c r="AA37" s="10">
        <f t="shared" si="12"/>
        <v>7.0000000000000007E-2</v>
      </c>
      <c r="AB37" s="10">
        <f t="shared" si="13"/>
        <v>7.0000000000000007E-2</v>
      </c>
      <c r="AC37" s="56">
        <v>1</v>
      </c>
      <c r="AD37" s="56">
        <v>0</v>
      </c>
      <c r="AE37" s="56">
        <v>1</v>
      </c>
      <c r="AF37" s="10">
        <f t="shared" si="14"/>
        <v>7</v>
      </c>
      <c r="AG37" s="10">
        <f t="shared" si="15"/>
        <v>7.0000000000000007E-2</v>
      </c>
      <c r="AH37" s="10">
        <f t="shared" si="16"/>
        <v>7.0000000000000007E-2</v>
      </c>
      <c r="AI37" s="56">
        <v>1</v>
      </c>
      <c r="AJ37" s="56">
        <v>9.4999999999999998E-3</v>
      </c>
      <c r="AK37" s="56">
        <v>0.99950000000000006</v>
      </c>
      <c r="AL37" s="10">
        <f t="shared" si="17"/>
        <v>7</v>
      </c>
      <c r="AM37" s="10">
        <f t="shared" si="18"/>
        <v>6.9964999999999999E-2</v>
      </c>
      <c r="AN37" s="10">
        <f t="shared" si="19"/>
        <v>6.9964999999999999E-2</v>
      </c>
      <c r="AO37" s="56">
        <v>1</v>
      </c>
      <c r="AP37" s="56">
        <v>39</v>
      </c>
      <c r="AQ37" s="56">
        <v>0</v>
      </c>
      <c r="AR37" s="10">
        <f t="shared" si="20"/>
        <v>7</v>
      </c>
      <c r="AS37" s="10">
        <f t="shared" si="21"/>
        <v>0</v>
      </c>
      <c r="AT37" s="10">
        <f t="shared" si="22"/>
        <v>0</v>
      </c>
      <c r="AU37" s="56">
        <v>1</v>
      </c>
      <c r="AV37" s="56">
        <v>31.6541</v>
      </c>
      <c r="AW37" s="56">
        <v>1</v>
      </c>
      <c r="AX37" s="10">
        <f t="shared" si="23"/>
        <v>7</v>
      </c>
      <c r="AY37" s="10">
        <f t="shared" si="24"/>
        <v>7.0000000000000007E-2</v>
      </c>
      <c r="AZ37" s="10">
        <f t="shared" si="25"/>
        <v>7.0000000000000007E-2</v>
      </c>
      <c r="BA37" s="56">
        <v>1</v>
      </c>
      <c r="BB37" s="56">
        <v>114.39239999999999</v>
      </c>
      <c r="BC37" s="56">
        <v>1</v>
      </c>
      <c r="BD37" s="10">
        <f t="shared" si="26"/>
        <v>7</v>
      </c>
      <c r="BE37" s="10">
        <f t="shared" si="27"/>
        <v>7.0000000000000007E-2</v>
      </c>
      <c r="BF37" s="10">
        <f t="shared" si="28"/>
        <v>7.0000000000000007E-2</v>
      </c>
      <c r="BG37" s="56">
        <v>1</v>
      </c>
      <c r="BH37" s="56">
        <v>1.06E-2</v>
      </c>
      <c r="BI37" s="56">
        <v>1</v>
      </c>
      <c r="BJ37" s="10">
        <f t="shared" si="29"/>
        <v>6</v>
      </c>
      <c r="BK37" s="10">
        <f t="shared" si="30"/>
        <v>0.06</v>
      </c>
      <c r="BL37" s="10">
        <f t="shared" si="31"/>
        <v>0.06</v>
      </c>
      <c r="BM37" s="56">
        <v>1</v>
      </c>
      <c r="BN37" s="56">
        <v>99.926900000000003</v>
      </c>
      <c r="BO37" s="56">
        <v>1</v>
      </c>
      <c r="BP37" s="10">
        <f t="shared" si="32"/>
        <v>7</v>
      </c>
      <c r="BQ37" s="10">
        <f t="shared" si="33"/>
        <v>7.0000000000000007E-2</v>
      </c>
      <c r="BR37" s="10">
        <f t="shared" si="34"/>
        <v>7.0000000000000007E-2</v>
      </c>
      <c r="BS37" s="56">
        <v>1</v>
      </c>
      <c r="BT37" s="56">
        <v>6.9999999999999999E-4</v>
      </c>
      <c r="BU37" s="56">
        <v>1</v>
      </c>
      <c r="BV37" s="10">
        <f t="shared" si="35"/>
        <v>6</v>
      </c>
      <c r="BW37" s="10">
        <f t="shared" si="36"/>
        <v>0.06</v>
      </c>
      <c r="BX37" s="10">
        <f t="shared" si="37"/>
        <v>0.06</v>
      </c>
      <c r="BY37" s="56">
        <v>1</v>
      </c>
      <c r="BZ37" s="56">
        <v>3.7000000000000002E-3</v>
      </c>
      <c r="CA37" s="56">
        <v>0.99970000000000003</v>
      </c>
      <c r="CB37" s="10">
        <f t="shared" si="38"/>
        <v>6</v>
      </c>
      <c r="CC37" s="10">
        <f t="shared" si="39"/>
        <v>5.9982000000000008E-2</v>
      </c>
      <c r="CD37" s="10">
        <f t="shared" si="40"/>
        <v>5.9982000000000008E-2</v>
      </c>
      <c r="CE37" s="56">
        <v>1</v>
      </c>
      <c r="CF37" s="56">
        <v>0</v>
      </c>
      <c r="CG37" s="56">
        <v>1</v>
      </c>
      <c r="CH37" s="10">
        <f t="shared" si="41"/>
        <v>7</v>
      </c>
      <c r="CI37" s="10">
        <f t="shared" si="42"/>
        <v>7.0000000000000007E-2</v>
      </c>
      <c r="CJ37" s="10">
        <f t="shared" si="43"/>
        <v>7.0000000000000007E-2</v>
      </c>
      <c r="CK37" s="56">
        <v>1</v>
      </c>
      <c r="CL37" s="56">
        <v>0</v>
      </c>
      <c r="CM37" s="56">
        <v>1</v>
      </c>
      <c r="CN37" s="10">
        <f t="shared" si="44"/>
        <v>6</v>
      </c>
      <c r="CO37" s="10">
        <f t="shared" si="45"/>
        <v>0.06</v>
      </c>
      <c r="CP37" s="10">
        <f t="shared" si="46"/>
        <v>0.06</v>
      </c>
      <c r="CQ37" s="56">
        <v>1</v>
      </c>
      <c r="CR37" s="56">
        <v>300</v>
      </c>
      <c r="CS37" s="56">
        <v>0</v>
      </c>
      <c r="CT37" s="10">
        <f t="shared" si="47"/>
        <v>6</v>
      </c>
      <c r="CU37" s="10">
        <f t="shared" si="48"/>
        <v>0</v>
      </c>
      <c r="CV37" s="10">
        <f t="shared" si="49"/>
        <v>0</v>
      </c>
      <c r="CW37" s="10">
        <f t="shared" si="50"/>
        <v>1.25</v>
      </c>
      <c r="CX37" s="10">
        <f t="shared" si="51"/>
        <v>1.25</v>
      </c>
      <c r="CY37" s="10">
        <f t="shared" si="52"/>
        <v>1</v>
      </c>
      <c r="CZ37" s="10">
        <f t="shared" si="53"/>
        <v>1.75</v>
      </c>
      <c r="DA37" s="10">
        <f t="shared" si="54"/>
        <v>1.75</v>
      </c>
      <c r="DB37" s="10">
        <f t="shared" si="55"/>
        <v>1.75</v>
      </c>
      <c r="DC37" s="10">
        <f t="shared" si="56"/>
        <v>1.75</v>
      </c>
      <c r="DD37" s="10">
        <f t="shared" si="57"/>
        <v>1.75</v>
      </c>
      <c r="DE37" s="10">
        <f t="shared" si="58"/>
        <v>1.75</v>
      </c>
      <c r="DF37" s="10">
        <f t="shared" si="59"/>
        <v>1.5</v>
      </c>
      <c r="DG37" s="10">
        <f t="shared" si="60"/>
        <v>1.75</v>
      </c>
      <c r="DH37" s="10">
        <f t="shared" si="61"/>
        <v>1.5</v>
      </c>
      <c r="DI37" s="10">
        <f t="shared" si="62"/>
        <v>1.5</v>
      </c>
      <c r="DJ37" s="10">
        <f t="shared" si="63"/>
        <v>1.75</v>
      </c>
      <c r="DK37" s="10">
        <f t="shared" si="64"/>
        <v>1.5</v>
      </c>
      <c r="DL37" s="10">
        <f t="shared" si="65"/>
        <v>1.5</v>
      </c>
      <c r="DM37" s="10">
        <f t="shared" si="66"/>
        <v>25</v>
      </c>
    </row>
    <row r="38" spans="1:117" ht="38.25" x14ac:dyDescent="0.2">
      <c r="A38" s="1" t="s">
        <v>110</v>
      </c>
      <c r="B38" s="9" t="s">
        <v>28</v>
      </c>
      <c r="C38" s="10">
        <f t="shared" si="0"/>
        <v>0.87999400000000016</v>
      </c>
      <c r="D38" s="10">
        <f t="shared" si="1"/>
        <v>1</v>
      </c>
      <c r="E38" s="56">
        <v>1</v>
      </c>
      <c r="F38" s="56">
        <v>19.090900000000001</v>
      </c>
      <c r="G38" s="56">
        <v>0</v>
      </c>
      <c r="H38" s="10">
        <f t="shared" si="2"/>
        <v>5</v>
      </c>
      <c r="I38" s="10">
        <f t="shared" si="3"/>
        <v>0</v>
      </c>
      <c r="J38" s="10">
        <f t="shared" si="4"/>
        <v>0</v>
      </c>
      <c r="K38" s="56">
        <v>1</v>
      </c>
      <c r="L38" s="56">
        <v>0</v>
      </c>
      <c r="M38" s="56">
        <v>1</v>
      </c>
      <c r="N38" s="10">
        <f t="shared" si="5"/>
        <v>5</v>
      </c>
      <c r="O38" s="10">
        <f t="shared" si="6"/>
        <v>0.05</v>
      </c>
      <c r="P38" s="10">
        <f t="shared" si="7"/>
        <v>0.05</v>
      </c>
      <c r="Q38" s="56">
        <v>1</v>
      </c>
      <c r="R38" s="56">
        <v>100</v>
      </c>
      <c r="S38" s="56">
        <v>1</v>
      </c>
      <c r="T38" s="10">
        <f t="shared" si="8"/>
        <v>4</v>
      </c>
      <c r="U38" s="10">
        <f t="shared" si="9"/>
        <v>0.04</v>
      </c>
      <c r="V38" s="10">
        <f t="shared" si="10"/>
        <v>0.04</v>
      </c>
      <c r="W38" s="56">
        <v>1</v>
      </c>
      <c r="X38" s="56">
        <v>5.33E-2</v>
      </c>
      <c r="Y38" s="56">
        <v>1</v>
      </c>
      <c r="Z38" s="10">
        <f t="shared" si="11"/>
        <v>7</v>
      </c>
      <c r="AA38" s="10">
        <f t="shared" si="12"/>
        <v>7.0000000000000007E-2</v>
      </c>
      <c r="AB38" s="10">
        <f t="shared" si="13"/>
        <v>7.0000000000000007E-2</v>
      </c>
      <c r="AC38" s="56">
        <v>1</v>
      </c>
      <c r="AD38" s="56">
        <v>0</v>
      </c>
      <c r="AE38" s="56">
        <v>1</v>
      </c>
      <c r="AF38" s="10">
        <f t="shared" si="14"/>
        <v>7</v>
      </c>
      <c r="AG38" s="10">
        <f t="shared" si="15"/>
        <v>7.0000000000000007E-2</v>
      </c>
      <c r="AH38" s="10">
        <f t="shared" si="16"/>
        <v>7.0000000000000007E-2</v>
      </c>
      <c r="AI38" s="56">
        <v>1</v>
      </c>
      <c r="AJ38" s="56">
        <v>0</v>
      </c>
      <c r="AK38" s="56">
        <v>1</v>
      </c>
      <c r="AL38" s="10">
        <f t="shared" si="17"/>
        <v>7</v>
      </c>
      <c r="AM38" s="10">
        <f t="shared" si="18"/>
        <v>7.0000000000000007E-2</v>
      </c>
      <c r="AN38" s="10">
        <f t="shared" si="19"/>
        <v>7.0000000000000007E-2</v>
      </c>
      <c r="AO38" s="56">
        <v>1</v>
      </c>
      <c r="AP38" s="56">
        <v>26</v>
      </c>
      <c r="AQ38" s="56">
        <v>0</v>
      </c>
      <c r="AR38" s="10">
        <f t="shared" si="20"/>
        <v>7</v>
      </c>
      <c r="AS38" s="10">
        <f t="shared" si="21"/>
        <v>0</v>
      </c>
      <c r="AT38" s="10">
        <f t="shared" si="22"/>
        <v>0</v>
      </c>
      <c r="AU38" s="56">
        <v>1</v>
      </c>
      <c r="AV38" s="56">
        <v>29.796399999999998</v>
      </c>
      <c r="AW38" s="56">
        <v>1</v>
      </c>
      <c r="AX38" s="10">
        <f t="shared" si="23"/>
        <v>7</v>
      </c>
      <c r="AY38" s="10">
        <f t="shared" si="24"/>
        <v>7.0000000000000007E-2</v>
      </c>
      <c r="AZ38" s="10">
        <f t="shared" si="25"/>
        <v>7.0000000000000007E-2</v>
      </c>
      <c r="BA38" s="56">
        <v>1</v>
      </c>
      <c r="BB38" s="56">
        <v>118.5441</v>
      </c>
      <c r="BC38" s="56">
        <v>1</v>
      </c>
      <c r="BD38" s="10">
        <f t="shared" si="26"/>
        <v>7</v>
      </c>
      <c r="BE38" s="10">
        <f t="shared" si="27"/>
        <v>7.0000000000000007E-2</v>
      </c>
      <c r="BF38" s="10">
        <f t="shared" si="28"/>
        <v>7.0000000000000007E-2</v>
      </c>
      <c r="BG38" s="56">
        <v>1</v>
      </c>
      <c r="BH38" s="56">
        <v>5.3E-3</v>
      </c>
      <c r="BI38" s="56">
        <v>1</v>
      </c>
      <c r="BJ38" s="10">
        <f t="shared" si="29"/>
        <v>6</v>
      </c>
      <c r="BK38" s="10">
        <f t="shared" si="30"/>
        <v>0.06</v>
      </c>
      <c r="BL38" s="10">
        <f t="shared" si="31"/>
        <v>0.06</v>
      </c>
      <c r="BM38" s="56">
        <v>1</v>
      </c>
      <c r="BN38" s="56">
        <v>97.3857</v>
      </c>
      <c r="BO38" s="56">
        <v>1</v>
      </c>
      <c r="BP38" s="10">
        <f t="shared" si="32"/>
        <v>7</v>
      </c>
      <c r="BQ38" s="10">
        <f t="shared" si="33"/>
        <v>7.0000000000000007E-2</v>
      </c>
      <c r="BR38" s="10">
        <f t="shared" si="34"/>
        <v>7.0000000000000007E-2</v>
      </c>
      <c r="BS38" s="56">
        <v>1</v>
      </c>
      <c r="BT38" s="56">
        <v>2.6100000000000002E-2</v>
      </c>
      <c r="BU38" s="56">
        <v>1</v>
      </c>
      <c r="BV38" s="10">
        <f t="shared" si="35"/>
        <v>6</v>
      </c>
      <c r="BW38" s="10">
        <f t="shared" si="36"/>
        <v>0.06</v>
      </c>
      <c r="BX38" s="10">
        <f t="shared" si="37"/>
        <v>0.06</v>
      </c>
      <c r="BY38" s="56">
        <v>1</v>
      </c>
      <c r="BZ38" s="56">
        <v>1.6000000000000001E-3</v>
      </c>
      <c r="CA38" s="56">
        <v>0.99990000000000001</v>
      </c>
      <c r="CB38" s="10">
        <f t="shared" si="38"/>
        <v>6</v>
      </c>
      <c r="CC38" s="10">
        <f t="shared" si="39"/>
        <v>5.9993999999999999E-2</v>
      </c>
      <c r="CD38" s="10">
        <f t="shared" si="40"/>
        <v>5.9993999999999999E-2</v>
      </c>
      <c r="CE38" s="56">
        <v>1</v>
      </c>
      <c r="CF38" s="56">
        <v>0</v>
      </c>
      <c r="CG38" s="56">
        <v>1</v>
      </c>
      <c r="CH38" s="10">
        <f t="shared" si="41"/>
        <v>7</v>
      </c>
      <c r="CI38" s="10">
        <f t="shared" si="42"/>
        <v>7.0000000000000007E-2</v>
      </c>
      <c r="CJ38" s="10">
        <f t="shared" si="43"/>
        <v>7.0000000000000007E-2</v>
      </c>
      <c r="CK38" s="56">
        <v>1</v>
      </c>
      <c r="CL38" s="56">
        <v>0</v>
      </c>
      <c r="CM38" s="56">
        <v>1</v>
      </c>
      <c r="CN38" s="10">
        <f t="shared" si="44"/>
        <v>6</v>
      </c>
      <c r="CO38" s="10">
        <f t="shared" si="45"/>
        <v>0.06</v>
      </c>
      <c r="CP38" s="10">
        <f t="shared" si="46"/>
        <v>0.06</v>
      </c>
      <c r="CQ38" s="56">
        <v>1</v>
      </c>
      <c r="CR38" s="56">
        <v>33.333300000000001</v>
      </c>
      <c r="CS38" s="56">
        <v>1</v>
      </c>
      <c r="CT38" s="10">
        <f t="shared" si="47"/>
        <v>6</v>
      </c>
      <c r="CU38" s="10">
        <f t="shared" si="48"/>
        <v>0.06</v>
      </c>
      <c r="CV38" s="10">
        <f t="shared" si="49"/>
        <v>0.06</v>
      </c>
      <c r="CW38" s="10">
        <f t="shared" si="50"/>
        <v>1.25</v>
      </c>
      <c r="CX38" s="10">
        <f t="shared" si="51"/>
        <v>1.25</v>
      </c>
      <c r="CY38" s="10">
        <f t="shared" si="52"/>
        <v>1</v>
      </c>
      <c r="CZ38" s="10">
        <f t="shared" si="53"/>
        <v>1.75</v>
      </c>
      <c r="DA38" s="10">
        <f t="shared" si="54"/>
        <v>1.75</v>
      </c>
      <c r="DB38" s="10">
        <f t="shared" si="55"/>
        <v>1.75</v>
      </c>
      <c r="DC38" s="10">
        <f t="shared" si="56"/>
        <v>1.75</v>
      </c>
      <c r="DD38" s="10">
        <f t="shared" si="57"/>
        <v>1.75</v>
      </c>
      <c r="DE38" s="10">
        <f t="shared" si="58"/>
        <v>1.75</v>
      </c>
      <c r="DF38" s="10">
        <f t="shared" si="59"/>
        <v>1.5</v>
      </c>
      <c r="DG38" s="10">
        <f t="shared" si="60"/>
        <v>1.75</v>
      </c>
      <c r="DH38" s="10">
        <f t="shared" si="61"/>
        <v>1.5</v>
      </c>
      <c r="DI38" s="10">
        <f t="shared" si="62"/>
        <v>1.5</v>
      </c>
      <c r="DJ38" s="10">
        <f t="shared" si="63"/>
        <v>1.75</v>
      </c>
      <c r="DK38" s="10">
        <f t="shared" si="64"/>
        <v>1.5</v>
      </c>
      <c r="DL38" s="10">
        <f t="shared" si="65"/>
        <v>1.5</v>
      </c>
      <c r="DM38" s="10">
        <f t="shared" si="66"/>
        <v>25</v>
      </c>
    </row>
    <row r="39" spans="1:117" ht="25.5" x14ac:dyDescent="0.2">
      <c r="A39" s="1" t="s">
        <v>111</v>
      </c>
      <c r="B39" s="9" t="s">
        <v>29</v>
      </c>
      <c r="C39" s="10">
        <f t="shared" si="0"/>
        <v>0.91894200000000015</v>
      </c>
      <c r="D39" s="10">
        <f t="shared" si="1"/>
        <v>1</v>
      </c>
      <c r="E39" s="56">
        <v>1</v>
      </c>
      <c r="F39" s="56">
        <v>1.5625</v>
      </c>
      <c r="G39" s="56">
        <v>0.98440000000000005</v>
      </c>
      <c r="H39" s="10">
        <f t="shared" si="2"/>
        <v>5</v>
      </c>
      <c r="I39" s="10">
        <f t="shared" si="3"/>
        <v>4.9220000000000007E-2</v>
      </c>
      <c r="J39" s="10">
        <f t="shared" si="4"/>
        <v>4.9220000000000007E-2</v>
      </c>
      <c r="K39" s="56">
        <v>1</v>
      </c>
      <c r="L39" s="56">
        <v>0</v>
      </c>
      <c r="M39" s="56">
        <v>1</v>
      </c>
      <c r="N39" s="10">
        <f t="shared" si="5"/>
        <v>5</v>
      </c>
      <c r="O39" s="10">
        <f t="shared" si="6"/>
        <v>0.05</v>
      </c>
      <c r="P39" s="10">
        <f t="shared" si="7"/>
        <v>0.05</v>
      </c>
      <c r="Q39" s="56">
        <v>1</v>
      </c>
      <c r="R39" s="56">
        <v>100</v>
      </c>
      <c r="S39" s="56">
        <v>1</v>
      </c>
      <c r="T39" s="10">
        <f t="shared" si="8"/>
        <v>4</v>
      </c>
      <c r="U39" s="10">
        <f t="shared" si="9"/>
        <v>0.04</v>
      </c>
      <c r="V39" s="10">
        <f t="shared" si="10"/>
        <v>0.04</v>
      </c>
      <c r="W39" s="56">
        <v>1</v>
      </c>
      <c r="X39" s="56">
        <v>3.9E-2</v>
      </c>
      <c r="Y39" s="56">
        <v>1</v>
      </c>
      <c r="Z39" s="10">
        <f t="shared" si="11"/>
        <v>7</v>
      </c>
      <c r="AA39" s="10">
        <f t="shared" si="12"/>
        <v>7.0000000000000007E-2</v>
      </c>
      <c r="AB39" s="10">
        <f t="shared" si="13"/>
        <v>7.0000000000000007E-2</v>
      </c>
      <c r="AC39" s="56">
        <v>1</v>
      </c>
      <c r="AD39" s="56">
        <v>0</v>
      </c>
      <c r="AE39" s="56">
        <v>1</v>
      </c>
      <c r="AF39" s="10">
        <f t="shared" si="14"/>
        <v>7</v>
      </c>
      <c r="AG39" s="10">
        <f t="shared" si="15"/>
        <v>7.0000000000000007E-2</v>
      </c>
      <c r="AH39" s="10">
        <f t="shared" si="16"/>
        <v>7.0000000000000007E-2</v>
      </c>
      <c r="AI39" s="56">
        <v>1</v>
      </c>
      <c r="AJ39" s="56">
        <v>0</v>
      </c>
      <c r="AK39" s="56">
        <v>1</v>
      </c>
      <c r="AL39" s="10">
        <f t="shared" si="17"/>
        <v>7</v>
      </c>
      <c r="AM39" s="10">
        <f t="shared" si="18"/>
        <v>7.0000000000000007E-2</v>
      </c>
      <c r="AN39" s="10">
        <f t="shared" si="19"/>
        <v>7.0000000000000007E-2</v>
      </c>
      <c r="AO39" s="56">
        <v>1</v>
      </c>
      <c r="AP39" s="56">
        <v>39</v>
      </c>
      <c r="AQ39" s="56">
        <v>0</v>
      </c>
      <c r="AR39" s="10">
        <f t="shared" si="20"/>
        <v>7</v>
      </c>
      <c r="AS39" s="10">
        <f t="shared" si="21"/>
        <v>0</v>
      </c>
      <c r="AT39" s="10">
        <f t="shared" si="22"/>
        <v>0</v>
      </c>
      <c r="AU39" s="56">
        <v>1</v>
      </c>
      <c r="AV39" s="56">
        <v>36.197600000000001</v>
      </c>
      <c r="AW39" s="56">
        <v>1</v>
      </c>
      <c r="AX39" s="10">
        <f t="shared" si="23"/>
        <v>7</v>
      </c>
      <c r="AY39" s="10">
        <f t="shared" si="24"/>
        <v>7.0000000000000007E-2</v>
      </c>
      <c r="AZ39" s="10">
        <f t="shared" si="25"/>
        <v>7.0000000000000007E-2</v>
      </c>
      <c r="BA39" s="56">
        <v>1</v>
      </c>
      <c r="BB39" s="56">
        <v>123.77760000000001</v>
      </c>
      <c r="BC39" s="56">
        <v>1</v>
      </c>
      <c r="BD39" s="10">
        <f t="shared" si="26"/>
        <v>7</v>
      </c>
      <c r="BE39" s="10">
        <f t="shared" si="27"/>
        <v>7.0000000000000007E-2</v>
      </c>
      <c r="BF39" s="10">
        <f t="shared" si="28"/>
        <v>7.0000000000000007E-2</v>
      </c>
      <c r="BG39" s="56">
        <v>1</v>
      </c>
      <c r="BH39" s="56">
        <v>3.3399999999999999E-2</v>
      </c>
      <c r="BI39" s="56">
        <v>0.83299999999999996</v>
      </c>
      <c r="BJ39" s="10">
        <f t="shared" si="29"/>
        <v>6</v>
      </c>
      <c r="BK39" s="10">
        <f t="shared" si="30"/>
        <v>4.9979999999999997E-2</v>
      </c>
      <c r="BL39" s="10">
        <f t="shared" si="31"/>
        <v>4.9979999999999997E-2</v>
      </c>
      <c r="BM39" s="56">
        <v>1</v>
      </c>
      <c r="BN39" s="56">
        <v>97.635999999999996</v>
      </c>
      <c r="BO39" s="56">
        <v>1</v>
      </c>
      <c r="BP39" s="10">
        <f t="shared" si="32"/>
        <v>7</v>
      </c>
      <c r="BQ39" s="10">
        <f t="shared" si="33"/>
        <v>7.0000000000000007E-2</v>
      </c>
      <c r="BR39" s="10">
        <f t="shared" si="34"/>
        <v>7.0000000000000007E-2</v>
      </c>
      <c r="BS39" s="56">
        <v>1</v>
      </c>
      <c r="BT39" s="56">
        <v>2.3599999999999999E-2</v>
      </c>
      <c r="BU39" s="56">
        <v>1</v>
      </c>
      <c r="BV39" s="10">
        <f t="shared" si="35"/>
        <v>6</v>
      </c>
      <c r="BW39" s="10">
        <f t="shared" si="36"/>
        <v>0.06</v>
      </c>
      <c r="BX39" s="10">
        <f t="shared" si="37"/>
        <v>0.06</v>
      </c>
      <c r="BY39" s="56">
        <v>1</v>
      </c>
      <c r="BZ39" s="56">
        <v>5.6000000000000001E-2</v>
      </c>
      <c r="CA39" s="56">
        <v>0.99570000000000003</v>
      </c>
      <c r="CB39" s="10">
        <f t="shared" si="38"/>
        <v>6</v>
      </c>
      <c r="CC39" s="10">
        <f t="shared" si="39"/>
        <v>5.9741999999999996E-2</v>
      </c>
      <c r="CD39" s="10">
        <f t="shared" si="40"/>
        <v>5.9741999999999996E-2</v>
      </c>
      <c r="CE39" s="56">
        <v>1</v>
      </c>
      <c r="CF39" s="56">
        <v>0</v>
      </c>
      <c r="CG39" s="56">
        <v>1</v>
      </c>
      <c r="CH39" s="10">
        <f t="shared" si="41"/>
        <v>7</v>
      </c>
      <c r="CI39" s="10">
        <f t="shared" si="42"/>
        <v>7.0000000000000007E-2</v>
      </c>
      <c r="CJ39" s="10">
        <f t="shared" si="43"/>
        <v>7.0000000000000007E-2</v>
      </c>
      <c r="CK39" s="56">
        <v>1</v>
      </c>
      <c r="CL39" s="56">
        <v>0</v>
      </c>
      <c r="CM39" s="56">
        <v>1</v>
      </c>
      <c r="CN39" s="10">
        <f t="shared" si="44"/>
        <v>6</v>
      </c>
      <c r="CO39" s="10">
        <f t="shared" si="45"/>
        <v>0.06</v>
      </c>
      <c r="CP39" s="10">
        <f t="shared" si="46"/>
        <v>0.06</v>
      </c>
      <c r="CQ39" s="56">
        <v>1</v>
      </c>
      <c r="CR39" s="56">
        <v>66.666700000000006</v>
      </c>
      <c r="CS39" s="56">
        <v>1</v>
      </c>
      <c r="CT39" s="10">
        <f t="shared" si="47"/>
        <v>6</v>
      </c>
      <c r="CU39" s="10">
        <f t="shared" si="48"/>
        <v>0.06</v>
      </c>
      <c r="CV39" s="10">
        <f t="shared" si="49"/>
        <v>0.06</v>
      </c>
      <c r="CW39" s="10">
        <f t="shared" si="50"/>
        <v>1.25</v>
      </c>
      <c r="CX39" s="10">
        <f t="shared" si="51"/>
        <v>1.25</v>
      </c>
      <c r="CY39" s="10">
        <f t="shared" si="52"/>
        <v>1</v>
      </c>
      <c r="CZ39" s="10">
        <f t="shared" si="53"/>
        <v>1.75</v>
      </c>
      <c r="DA39" s="10">
        <f t="shared" si="54"/>
        <v>1.75</v>
      </c>
      <c r="DB39" s="10">
        <f t="shared" si="55"/>
        <v>1.75</v>
      </c>
      <c r="DC39" s="10">
        <f t="shared" si="56"/>
        <v>1.75</v>
      </c>
      <c r="DD39" s="10">
        <f t="shared" si="57"/>
        <v>1.75</v>
      </c>
      <c r="DE39" s="10">
        <f t="shared" si="58"/>
        <v>1.75</v>
      </c>
      <c r="DF39" s="10">
        <f t="shared" si="59"/>
        <v>1.5</v>
      </c>
      <c r="DG39" s="10">
        <f t="shared" si="60"/>
        <v>1.75</v>
      </c>
      <c r="DH39" s="10">
        <f t="shared" si="61"/>
        <v>1.5</v>
      </c>
      <c r="DI39" s="10">
        <f t="shared" si="62"/>
        <v>1.5</v>
      </c>
      <c r="DJ39" s="10">
        <f t="shared" si="63"/>
        <v>1.75</v>
      </c>
      <c r="DK39" s="10">
        <f t="shared" si="64"/>
        <v>1.5</v>
      </c>
      <c r="DL39" s="10">
        <f t="shared" si="65"/>
        <v>1.5</v>
      </c>
      <c r="DM39" s="10">
        <f t="shared" si="66"/>
        <v>25</v>
      </c>
    </row>
    <row r="40" spans="1:117" ht="25.5" x14ac:dyDescent="0.2">
      <c r="A40" s="1" t="s">
        <v>112</v>
      </c>
      <c r="B40" s="9" t="s">
        <v>30</v>
      </c>
      <c r="C40" s="10">
        <f t="shared" si="0"/>
        <v>0.89824700000000024</v>
      </c>
      <c r="D40" s="10">
        <f t="shared" si="1"/>
        <v>1</v>
      </c>
      <c r="E40" s="56">
        <v>1</v>
      </c>
      <c r="F40" s="56">
        <v>1.4924999999999999</v>
      </c>
      <c r="G40" s="56">
        <v>0.98509999999999998</v>
      </c>
      <c r="H40" s="10">
        <f t="shared" si="2"/>
        <v>5</v>
      </c>
      <c r="I40" s="10">
        <f t="shared" si="3"/>
        <v>4.9254999999999993E-2</v>
      </c>
      <c r="J40" s="10">
        <f t="shared" si="4"/>
        <v>4.9254999999999993E-2</v>
      </c>
      <c r="K40" s="56">
        <v>1</v>
      </c>
      <c r="L40" s="56">
        <v>0</v>
      </c>
      <c r="M40" s="56">
        <v>1</v>
      </c>
      <c r="N40" s="10">
        <f t="shared" si="5"/>
        <v>5</v>
      </c>
      <c r="O40" s="10">
        <f t="shared" si="6"/>
        <v>0.05</v>
      </c>
      <c r="P40" s="10">
        <f t="shared" si="7"/>
        <v>0.05</v>
      </c>
      <c r="Q40" s="56">
        <v>1</v>
      </c>
      <c r="R40" s="56">
        <v>100</v>
      </c>
      <c r="S40" s="56">
        <v>1</v>
      </c>
      <c r="T40" s="10">
        <f t="shared" si="8"/>
        <v>4</v>
      </c>
      <c r="U40" s="10">
        <f t="shared" si="9"/>
        <v>0.04</v>
      </c>
      <c r="V40" s="10">
        <f t="shared" si="10"/>
        <v>0.04</v>
      </c>
      <c r="W40" s="56">
        <v>1</v>
      </c>
      <c r="X40" s="56">
        <v>3.8399999999999997E-2</v>
      </c>
      <c r="Y40" s="56">
        <v>1</v>
      </c>
      <c r="Z40" s="10">
        <f t="shared" si="11"/>
        <v>7</v>
      </c>
      <c r="AA40" s="10">
        <f t="shared" si="12"/>
        <v>7.0000000000000007E-2</v>
      </c>
      <c r="AB40" s="10">
        <f t="shared" si="13"/>
        <v>7.0000000000000007E-2</v>
      </c>
      <c r="AC40" s="56">
        <v>1</v>
      </c>
      <c r="AD40" s="56">
        <v>0</v>
      </c>
      <c r="AE40" s="56">
        <v>1</v>
      </c>
      <c r="AF40" s="10">
        <f t="shared" si="14"/>
        <v>7</v>
      </c>
      <c r="AG40" s="10">
        <f t="shared" si="15"/>
        <v>7.0000000000000007E-2</v>
      </c>
      <c r="AH40" s="10">
        <f t="shared" si="16"/>
        <v>7.0000000000000007E-2</v>
      </c>
      <c r="AI40" s="56">
        <v>1</v>
      </c>
      <c r="AJ40" s="56">
        <v>0</v>
      </c>
      <c r="AK40" s="56">
        <v>1</v>
      </c>
      <c r="AL40" s="10">
        <f t="shared" si="17"/>
        <v>7</v>
      </c>
      <c r="AM40" s="10">
        <f t="shared" si="18"/>
        <v>7.0000000000000007E-2</v>
      </c>
      <c r="AN40" s="10">
        <f t="shared" si="19"/>
        <v>7.0000000000000007E-2</v>
      </c>
      <c r="AO40" s="56">
        <v>1</v>
      </c>
      <c r="AP40" s="56">
        <v>37</v>
      </c>
      <c r="AQ40" s="56">
        <v>0</v>
      </c>
      <c r="AR40" s="10">
        <f t="shared" si="20"/>
        <v>7</v>
      </c>
      <c r="AS40" s="10">
        <f t="shared" si="21"/>
        <v>0</v>
      </c>
      <c r="AT40" s="10">
        <f t="shared" si="22"/>
        <v>0</v>
      </c>
      <c r="AU40" s="56">
        <v>1</v>
      </c>
      <c r="AV40" s="56">
        <v>34.264099999999999</v>
      </c>
      <c r="AW40" s="56">
        <v>1</v>
      </c>
      <c r="AX40" s="10">
        <f t="shared" si="23"/>
        <v>7</v>
      </c>
      <c r="AY40" s="10">
        <f t="shared" si="24"/>
        <v>7.0000000000000007E-2</v>
      </c>
      <c r="AZ40" s="10">
        <f t="shared" si="25"/>
        <v>7.0000000000000007E-2</v>
      </c>
      <c r="BA40" s="56">
        <v>1</v>
      </c>
      <c r="BB40" s="56">
        <v>170.7936</v>
      </c>
      <c r="BC40" s="56">
        <v>1</v>
      </c>
      <c r="BD40" s="10">
        <f t="shared" si="26"/>
        <v>7</v>
      </c>
      <c r="BE40" s="10">
        <f t="shared" si="27"/>
        <v>7.0000000000000007E-2</v>
      </c>
      <c r="BF40" s="10">
        <f t="shared" si="28"/>
        <v>7.0000000000000007E-2</v>
      </c>
      <c r="BG40" s="56">
        <v>1</v>
      </c>
      <c r="BH40" s="56">
        <v>1.9699999999999999E-2</v>
      </c>
      <c r="BI40" s="56">
        <v>1</v>
      </c>
      <c r="BJ40" s="10">
        <f t="shared" si="29"/>
        <v>6</v>
      </c>
      <c r="BK40" s="10">
        <f t="shared" si="30"/>
        <v>0.06</v>
      </c>
      <c r="BL40" s="10">
        <f t="shared" si="31"/>
        <v>0.06</v>
      </c>
      <c r="BM40" s="56">
        <v>1</v>
      </c>
      <c r="BN40" s="56">
        <v>98.525000000000006</v>
      </c>
      <c r="BO40" s="56">
        <v>1</v>
      </c>
      <c r="BP40" s="10">
        <f t="shared" si="32"/>
        <v>7</v>
      </c>
      <c r="BQ40" s="10">
        <f t="shared" si="33"/>
        <v>7.0000000000000007E-2</v>
      </c>
      <c r="BR40" s="10">
        <f t="shared" si="34"/>
        <v>7.0000000000000007E-2</v>
      </c>
      <c r="BS40" s="56">
        <v>1</v>
      </c>
      <c r="BT40" s="56">
        <v>1.4800000000000001E-2</v>
      </c>
      <c r="BU40" s="56">
        <v>1</v>
      </c>
      <c r="BV40" s="10">
        <f t="shared" si="35"/>
        <v>6</v>
      </c>
      <c r="BW40" s="10">
        <f t="shared" si="36"/>
        <v>0.06</v>
      </c>
      <c r="BX40" s="10">
        <f t="shared" si="37"/>
        <v>0.06</v>
      </c>
      <c r="BY40" s="56">
        <v>1</v>
      </c>
      <c r="BZ40" s="56">
        <v>0.22140000000000001</v>
      </c>
      <c r="CA40" s="56">
        <v>0.98319999999999996</v>
      </c>
      <c r="CB40" s="10">
        <f t="shared" si="38"/>
        <v>6</v>
      </c>
      <c r="CC40" s="10">
        <f t="shared" si="39"/>
        <v>5.8991999999999996E-2</v>
      </c>
      <c r="CD40" s="10">
        <f t="shared" si="40"/>
        <v>5.8991999999999996E-2</v>
      </c>
      <c r="CE40" s="56">
        <v>1</v>
      </c>
      <c r="CF40" s="56">
        <v>0</v>
      </c>
      <c r="CG40" s="56">
        <v>1</v>
      </c>
      <c r="CH40" s="10">
        <f t="shared" si="41"/>
        <v>7</v>
      </c>
      <c r="CI40" s="10">
        <f t="shared" si="42"/>
        <v>7.0000000000000007E-2</v>
      </c>
      <c r="CJ40" s="10">
        <f t="shared" si="43"/>
        <v>7.0000000000000007E-2</v>
      </c>
      <c r="CK40" s="56">
        <v>1</v>
      </c>
      <c r="CL40" s="56">
        <v>0</v>
      </c>
      <c r="CM40" s="56">
        <v>1</v>
      </c>
      <c r="CN40" s="10">
        <f t="shared" si="44"/>
        <v>6</v>
      </c>
      <c r="CO40" s="10">
        <f t="shared" si="45"/>
        <v>0.06</v>
      </c>
      <c r="CP40" s="10">
        <f t="shared" si="46"/>
        <v>0.06</v>
      </c>
      <c r="CQ40" s="56">
        <v>1</v>
      </c>
      <c r="CR40" s="56">
        <v>100</v>
      </c>
      <c r="CS40" s="56">
        <v>0.5</v>
      </c>
      <c r="CT40" s="10">
        <f t="shared" si="47"/>
        <v>6</v>
      </c>
      <c r="CU40" s="10">
        <f t="shared" si="48"/>
        <v>0.03</v>
      </c>
      <c r="CV40" s="10">
        <f t="shared" si="49"/>
        <v>0.03</v>
      </c>
      <c r="CW40" s="10">
        <f t="shared" si="50"/>
        <v>1.25</v>
      </c>
      <c r="CX40" s="10">
        <f t="shared" si="51"/>
        <v>1.25</v>
      </c>
      <c r="CY40" s="10">
        <f t="shared" si="52"/>
        <v>1</v>
      </c>
      <c r="CZ40" s="10">
        <f t="shared" si="53"/>
        <v>1.75</v>
      </c>
      <c r="DA40" s="10">
        <f t="shared" si="54"/>
        <v>1.75</v>
      </c>
      <c r="DB40" s="10">
        <f t="shared" si="55"/>
        <v>1.75</v>
      </c>
      <c r="DC40" s="10">
        <f t="shared" si="56"/>
        <v>1.75</v>
      </c>
      <c r="DD40" s="10">
        <f t="shared" si="57"/>
        <v>1.75</v>
      </c>
      <c r="DE40" s="10">
        <f t="shared" si="58"/>
        <v>1.75</v>
      </c>
      <c r="DF40" s="10">
        <f t="shared" si="59"/>
        <v>1.5</v>
      </c>
      <c r="DG40" s="10">
        <f t="shared" si="60"/>
        <v>1.75</v>
      </c>
      <c r="DH40" s="10">
        <f t="shared" si="61"/>
        <v>1.5</v>
      </c>
      <c r="DI40" s="10">
        <f t="shared" si="62"/>
        <v>1.5</v>
      </c>
      <c r="DJ40" s="10">
        <f t="shared" si="63"/>
        <v>1.75</v>
      </c>
      <c r="DK40" s="10">
        <f t="shared" si="64"/>
        <v>1.5</v>
      </c>
      <c r="DL40" s="10">
        <f t="shared" si="65"/>
        <v>1.5</v>
      </c>
      <c r="DM40" s="10">
        <f t="shared" si="66"/>
        <v>25</v>
      </c>
    </row>
    <row r="41" spans="1:117" ht="25.5" x14ac:dyDescent="0.2">
      <c r="A41" s="1" t="s">
        <v>113</v>
      </c>
      <c r="B41" s="9" t="s">
        <v>31</v>
      </c>
      <c r="C41" s="10">
        <f t="shared" si="0"/>
        <v>0.78761000000000014</v>
      </c>
      <c r="D41" s="10">
        <f t="shared" si="1"/>
        <v>1</v>
      </c>
      <c r="E41" s="56">
        <v>1</v>
      </c>
      <c r="F41" s="56">
        <v>0</v>
      </c>
      <c r="G41" s="56">
        <v>1</v>
      </c>
      <c r="H41" s="10">
        <f t="shared" si="2"/>
        <v>5</v>
      </c>
      <c r="I41" s="10">
        <f t="shared" si="3"/>
        <v>0.05</v>
      </c>
      <c r="J41" s="10">
        <f t="shared" si="4"/>
        <v>0.05</v>
      </c>
      <c r="K41" s="56">
        <v>1</v>
      </c>
      <c r="L41" s="56">
        <v>0</v>
      </c>
      <c r="M41" s="56">
        <v>1</v>
      </c>
      <c r="N41" s="10">
        <f t="shared" si="5"/>
        <v>5</v>
      </c>
      <c r="O41" s="10">
        <f t="shared" si="6"/>
        <v>0.05</v>
      </c>
      <c r="P41" s="10">
        <f t="shared" si="7"/>
        <v>0.05</v>
      </c>
      <c r="Q41" s="56">
        <v>1</v>
      </c>
      <c r="R41" s="56">
        <v>100</v>
      </c>
      <c r="S41" s="56">
        <v>1</v>
      </c>
      <c r="T41" s="10">
        <f t="shared" si="8"/>
        <v>4</v>
      </c>
      <c r="U41" s="10">
        <f t="shared" si="9"/>
        <v>0.04</v>
      </c>
      <c r="V41" s="10">
        <f t="shared" si="10"/>
        <v>0.04</v>
      </c>
      <c r="W41" s="56">
        <v>1</v>
      </c>
      <c r="X41" s="56">
        <v>0.1176</v>
      </c>
      <c r="Y41" s="56">
        <v>0</v>
      </c>
      <c r="Z41" s="10">
        <f t="shared" si="11"/>
        <v>7</v>
      </c>
      <c r="AA41" s="10">
        <f t="shared" si="12"/>
        <v>0</v>
      </c>
      <c r="AB41" s="10">
        <f t="shared" si="13"/>
        <v>0</v>
      </c>
      <c r="AC41" s="56">
        <v>1</v>
      </c>
      <c r="AD41" s="56">
        <v>0</v>
      </c>
      <c r="AE41" s="56">
        <v>1</v>
      </c>
      <c r="AF41" s="10">
        <f t="shared" si="14"/>
        <v>7</v>
      </c>
      <c r="AG41" s="10">
        <f t="shared" si="15"/>
        <v>7.0000000000000007E-2</v>
      </c>
      <c r="AH41" s="10">
        <f t="shared" si="16"/>
        <v>7.0000000000000007E-2</v>
      </c>
      <c r="AI41" s="56">
        <v>1</v>
      </c>
      <c r="AJ41" s="56">
        <v>0</v>
      </c>
      <c r="AK41" s="56">
        <v>1</v>
      </c>
      <c r="AL41" s="10">
        <f t="shared" si="17"/>
        <v>7</v>
      </c>
      <c r="AM41" s="10">
        <f t="shared" si="18"/>
        <v>7.0000000000000007E-2</v>
      </c>
      <c r="AN41" s="10">
        <f t="shared" si="19"/>
        <v>7.0000000000000007E-2</v>
      </c>
      <c r="AO41" s="56">
        <v>1</v>
      </c>
      <c r="AP41" s="56">
        <v>32</v>
      </c>
      <c r="AQ41" s="56">
        <v>0</v>
      </c>
      <c r="AR41" s="10">
        <f t="shared" si="20"/>
        <v>7</v>
      </c>
      <c r="AS41" s="10">
        <f t="shared" si="21"/>
        <v>0</v>
      </c>
      <c r="AT41" s="10">
        <f t="shared" si="22"/>
        <v>0</v>
      </c>
      <c r="AU41" s="56">
        <v>1</v>
      </c>
      <c r="AV41" s="56">
        <v>36.343800000000002</v>
      </c>
      <c r="AW41" s="56">
        <v>1</v>
      </c>
      <c r="AX41" s="10">
        <f t="shared" si="23"/>
        <v>7</v>
      </c>
      <c r="AY41" s="10">
        <f t="shared" si="24"/>
        <v>7.0000000000000007E-2</v>
      </c>
      <c r="AZ41" s="10">
        <f t="shared" si="25"/>
        <v>7.0000000000000007E-2</v>
      </c>
      <c r="BA41" s="56">
        <v>1</v>
      </c>
      <c r="BB41" s="56">
        <v>183.87520000000001</v>
      </c>
      <c r="BC41" s="56">
        <v>1</v>
      </c>
      <c r="BD41" s="10">
        <f t="shared" si="26"/>
        <v>7</v>
      </c>
      <c r="BE41" s="10">
        <f t="shared" si="27"/>
        <v>7.0000000000000007E-2</v>
      </c>
      <c r="BF41" s="10">
        <f t="shared" si="28"/>
        <v>7.0000000000000007E-2</v>
      </c>
      <c r="BG41" s="56">
        <v>1</v>
      </c>
      <c r="BH41" s="56">
        <v>3.4599999999999999E-2</v>
      </c>
      <c r="BI41" s="56">
        <v>0.81759999999999999</v>
      </c>
      <c r="BJ41" s="10">
        <f t="shared" si="29"/>
        <v>6</v>
      </c>
      <c r="BK41" s="10">
        <f t="shared" si="30"/>
        <v>4.9055999999999995E-2</v>
      </c>
      <c r="BL41" s="10">
        <f t="shared" si="31"/>
        <v>4.9055999999999995E-2</v>
      </c>
      <c r="BM41" s="56">
        <v>1</v>
      </c>
      <c r="BN41" s="56">
        <v>97.779700000000005</v>
      </c>
      <c r="BO41" s="56">
        <v>1</v>
      </c>
      <c r="BP41" s="10">
        <f t="shared" si="32"/>
        <v>7</v>
      </c>
      <c r="BQ41" s="10">
        <f t="shared" si="33"/>
        <v>7.0000000000000007E-2</v>
      </c>
      <c r="BR41" s="10">
        <f t="shared" si="34"/>
        <v>7.0000000000000007E-2</v>
      </c>
      <c r="BS41" s="56">
        <v>1</v>
      </c>
      <c r="BT41" s="56">
        <v>2.2200000000000001E-2</v>
      </c>
      <c r="BU41" s="56">
        <v>1</v>
      </c>
      <c r="BV41" s="10">
        <f t="shared" si="35"/>
        <v>6</v>
      </c>
      <c r="BW41" s="10">
        <f t="shared" si="36"/>
        <v>0.06</v>
      </c>
      <c r="BX41" s="10">
        <f t="shared" si="37"/>
        <v>0.06</v>
      </c>
      <c r="BY41" s="56">
        <v>1</v>
      </c>
      <c r="BZ41" s="56">
        <v>0.31890000000000002</v>
      </c>
      <c r="CA41" s="56">
        <v>0.97589999999999999</v>
      </c>
      <c r="CB41" s="10">
        <f t="shared" si="38"/>
        <v>6</v>
      </c>
      <c r="CC41" s="10">
        <f t="shared" si="39"/>
        <v>5.8553999999999995E-2</v>
      </c>
      <c r="CD41" s="10">
        <f t="shared" si="40"/>
        <v>5.8553999999999995E-2</v>
      </c>
      <c r="CE41" s="56">
        <v>1</v>
      </c>
      <c r="CF41" s="56">
        <v>0</v>
      </c>
      <c r="CG41" s="56">
        <v>1</v>
      </c>
      <c r="CH41" s="10">
        <f t="shared" si="41"/>
        <v>7</v>
      </c>
      <c r="CI41" s="10">
        <f t="shared" si="42"/>
        <v>7.0000000000000007E-2</v>
      </c>
      <c r="CJ41" s="10">
        <f t="shared" si="43"/>
        <v>7.0000000000000007E-2</v>
      </c>
      <c r="CK41" s="56">
        <v>1</v>
      </c>
      <c r="CL41" s="56">
        <v>0</v>
      </c>
      <c r="CM41" s="56">
        <v>1</v>
      </c>
      <c r="CN41" s="10">
        <f t="shared" si="44"/>
        <v>6</v>
      </c>
      <c r="CO41" s="10">
        <f t="shared" si="45"/>
        <v>0.06</v>
      </c>
      <c r="CP41" s="10">
        <f t="shared" si="46"/>
        <v>0.06</v>
      </c>
      <c r="CQ41" s="56">
        <v>1</v>
      </c>
      <c r="CR41" s="56">
        <v>0</v>
      </c>
      <c r="CS41" s="56">
        <v>0</v>
      </c>
      <c r="CT41" s="10">
        <f t="shared" si="47"/>
        <v>6</v>
      </c>
      <c r="CU41" s="10">
        <f t="shared" si="48"/>
        <v>0</v>
      </c>
      <c r="CV41" s="10">
        <f t="shared" si="49"/>
        <v>0</v>
      </c>
      <c r="CW41" s="10">
        <f t="shared" si="50"/>
        <v>1.25</v>
      </c>
      <c r="CX41" s="10">
        <f t="shared" si="51"/>
        <v>1.25</v>
      </c>
      <c r="CY41" s="10">
        <f t="shared" si="52"/>
        <v>1</v>
      </c>
      <c r="CZ41" s="10">
        <f t="shared" si="53"/>
        <v>1.75</v>
      </c>
      <c r="DA41" s="10">
        <f t="shared" si="54"/>
        <v>1.75</v>
      </c>
      <c r="DB41" s="10">
        <f t="shared" si="55"/>
        <v>1.75</v>
      </c>
      <c r="DC41" s="10">
        <f t="shared" si="56"/>
        <v>1.75</v>
      </c>
      <c r="DD41" s="10">
        <f t="shared" si="57"/>
        <v>1.75</v>
      </c>
      <c r="DE41" s="10">
        <f t="shared" si="58"/>
        <v>1.75</v>
      </c>
      <c r="DF41" s="10">
        <f t="shared" si="59"/>
        <v>1.5</v>
      </c>
      <c r="DG41" s="10">
        <f t="shared" si="60"/>
        <v>1.75</v>
      </c>
      <c r="DH41" s="10">
        <f t="shared" si="61"/>
        <v>1.5</v>
      </c>
      <c r="DI41" s="10">
        <f t="shared" si="62"/>
        <v>1.5</v>
      </c>
      <c r="DJ41" s="10">
        <f t="shared" si="63"/>
        <v>1.75</v>
      </c>
      <c r="DK41" s="10">
        <f t="shared" si="64"/>
        <v>1.5</v>
      </c>
      <c r="DL41" s="10">
        <f t="shared" si="65"/>
        <v>1.5</v>
      </c>
      <c r="DM41" s="10">
        <f t="shared" si="66"/>
        <v>25</v>
      </c>
    </row>
    <row r="42" spans="1:117" ht="25.5" x14ac:dyDescent="0.2">
      <c r="A42" s="1" t="s">
        <v>114</v>
      </c>
      <c r="B42" s="9" t="s">
        <v>32</v>
      </c>
      <c r="C42" s="10">
        <f t="shared" si="0"/>
        <v>0.77809600000000012</v>
      </c>
      <c r="D42" s="10">
        <f t="shared" si="1"/>
        <v>1</v>
      </c>
      <c r="E42" s="56">
        <v>1</v>
      </c>
      <c r="F42" s="56">
        <v>1.8868</v>
      </c>
      <c r="G42" s="56">
        <v>0.98109999999999997</v>
      </c>
      <c r="H42" s="10">
        <f t="shared" si="2"/>
        <v>5</v>
      </c>
      <c r="I42" s="10">
        <f t="shared" si="3"/>
        <v>4.9055000000000001E-2</v>
      </c>
      <c r="J42" s="10">
        <f t="shared" si="4"/>
        <v>4.9055000000000001E-2</v>
      </c>
      <c r="K42" s="56">
        <v>1</v>
      </c>
      <c r="L42" s="56">
        <v>0</v>
      </c>
      <c r="M42" s="56">
        <v>1</v>
      </c>
      <c r="N42" s="10">
        <f t="shared" si="5"/>
        <v>5</v>
      </c>
      <c r="O42" s="10">
        <f t="shared" si="6"/>
        <v>0.05</v>
      </c>
      <c r="P42" s="10">
        <f t="shared" si="7"/>
        <v>0.05</v>
      </c>
      <c r="Q42" s="56">
        <v>1</v>
      </c>
      <c r="R42" s="56">
        <v>100</v>
      </c>
      <c r="S42" s="56">
        <v>1</v>
      </c>
      <c r="T42" s="10">
        <f t="shared" si="8"/>
        <v>4</v>
      </c>
      <c r="U42" s="10">
        <f t="shared" si="9"/>
        <v>0.04</v>
      </c>
      <c r="V42" s="10">
        <f t="shared" si="10"/>
        <v>0.04</v>
      </c>
      <c r="W42" s="56">
        <v>1</v>
      </c>
      <c r="X42" s="56">
        <v>3.8300000000000001E-2</v>
      </c>
      <c r="Y42" s="56">
        <v>1</v>
      </c>
      <c r="Z42" s="10">
        <f t="shared" si="11"/>
        <v>7</v>
      </c>
      <c r="AA42" s="10">
        <f t="shared" si="12"/>
        <v>7.0000000000000007E-2</v>
      </c>
      <c r="AB42" s="10">
        <f t="shared" si="13"/>
        <v>7.0000000000000007E-2</v>
      </c>
      <c r="AC42" s="56">
        <v>1</v>
      </c>
      <c r="AD42" s="56">
        <v>0</v>
      </c>
      <c r="AE42" s="56">
        <v>1</v>
      </c>
      <c r="AF42" s="10">
        <f t="shared" si="14"/>
        <v>7</v>
      </c>
      <c r="AG42" s="10">
        <f t="shared" si="15"/>
        <v>7.0000000000000007E-2</v>
      </c>
      <c r="AH42" s="10">
        <f t="shared" si="16"/>
        <v>7.0000000000000007E-2</v>
      </c>
      <c r="AI42" s="56">
        <v>1</v>
      </c>
      <c r="AJ42" s="56">
        <v>1.7100000000000001E-2</v>
      </c>
      <c r="AK42" s="56">
        <v>0.99909999999999999</v>
      </c>
      <c r="AL42" s="10">
        <f t="shared" si="17"/>
        <v>7</v>
      </c>
      <c r="AM42" s="10">
        <f t="shared" si="18"/>
        <v>6.9936999999999999E-2</v>
      </c>
      <c r="AN42" s="10">
        <f t="shared" si="19"/>
        <v>6.9936999999999999E-2</v>
      </c>
      <c r="AO42" s="56">
        <v>1</v>
      </c>
      <c r="AP42" s="56">
        <v>74</v>
      </c>
      <c r="AQ42" s="56">
        <v>0</v>
      </c>
      <c r="AR42" s="10">
        <f t="shared" si="20"/>
        <v>7</v>
      </c>
      <c r="AS42" s="10">
        <f t="shared" si="21"/>
        <v>0</v>
      </c>
      <c r="AT42" s="10">
        <f t="shared" si="22"/>
        <v>0</v>
      </c>
      <c r="AU42" s="56">
        <v>1</v>
      </c>
      <c r="AV42" s="56">
        <v>42.273899999999998</v>
      </c>
      <c r="AW42" s="56">
        <v>0.94320000000000004</v>
      </c>
      <c r="AX42" s="10">
        <f t="shared" si="23"/>
        <v>7</v>
      </c>
      <c r="AY42" s="10">
        <f t="shared" si="24"/>
        <v>6.6023999999999999E-2</v>
      </c>
      <c r="AZ42" s="10">
        <f t="shared" si="25"/>
        <v>6.6023999999999999E-2</v>
      </c>
      <c r="BA42" s="56">
        <v>1</v>
      </c>
      <c r="BB42" s="56">
        <v>174.3475</v>
      </c>
      <c r="BC42" s="56">
        <v>1</v>
      </c>
      <c r="BD42" s="10">
        <f t="shared" si="26"/>
        <v>7</v>
      </c>
      <c r="BE42" s="10">
        <f t="shared" si="27"/>
        <v>7.0000000000000007E-2</v>
      </c>
      <c r="BF42" s="10">
        <f t="shared" si="28"/>
        <v>7.0000000000000007E-2</v>
      </c>
      <c r="BG42" s="56">
        <v>1</v>
      </c>
      <c r="BH42" s="56">
        <v>3.6999999999999998E-2</v>
      </c>
      <c r="BI42" s="56">
        <v>0.78800000000000003</v>
      </c>
      <c r="BJ42" s="10">
        <f t="shared" si="29"/>
        <v>6</v>
      </c>
      <c r="BK42" s="10">
        <f t="shared" si="30"/>
        <v>4.7279999999999996E-2</v>
      </c>
      <c r="BL42" s="10">
        <f t="shared" si="31"/>
        <v>4.7279999999999996E-2</v>
      </c>
      <c r="BM42" s="56">
        <v>1</v>
      </c>
      <c r="BN42" s="56">
        <v>95.308000000000007</v>
      </c>
      <c r="BO42" s="56">
        <v>0</v>
      </c>
      <c r="BP42" s="10">
        <f t="shared" si="32"/>
        <v>7</v>
      </c>
      <c r="BQ42" s="10">
        <f t="shared" si="33"/>
        <v>0</v>
      </c>
      <c r="BR42" s="10">
        <f t="shared" si="34"/>
        <v>0</v>
      </c>
      <c r="BS42" s="56">
        <v>1</v>
      </c>
      <c r="BT42" s="56">
        <v>4.6899999999999997E-2</v>
      </c>
      <c r="BU42" s="56">
        <v>1</v>
      </c>
      <c r="BV42" s="10">
        <f t="shared" si="35"/>
        <v>6</v>
      </c>
      <c r="BW42" s="10">
        <f t="shared" si="36"/>
        <v>0.06</v>
      </c>
      <c r="BX42" s="10">
        <f t="shared" si="37"/>
        <v>0.06</v>
      </c>
      <c r="BY42" s="56">
        <v>1</v>
      </c>
      <c r="BZ42" s="56">
        <v>0.94810000000000005</v>
      </c>
      <c r="CA42" s="56">
        <v>0.93</v>
      </c>
      <c r="CB42" s="10">
        <f t="shared" si="38"/>
        <v>6</v>
      </c>
      <c r="CC42" s="10">
        <f t="shared" si="39"/>
        <v>5.5800000000000002E-2</v>
      </c>
      <c r="CD42" s="10">
        <f t="shared" si="40"/>
        <v>5.5800000000000002E-2</v>
      </c>
      <c r="CE42" s="56">
        <v>1</v>
      </c>
      <c r="CF42" s="56">
        <v>0</v>
      </c>
      <c r="CG42" s="56">
        <v>1</v>
      </c>
      <c r="CH42" s="10">
        <f t="shared" si="41"/>
        <v>7</v>
      </c>
      <c r="CI42" s="10">
        <f t="shared" si="42"/>
        <v>7.0000000000000007E-2</v>
      </c>
      <c r="CJ42" s="10">
        <f t="shared" si="43"/>
        <v>7.0000000000000007E-2</v>
      </c>
      <c r="CK42" s="56">
        <v>1</v>
      </c>
      <c r="CL42" s="56">
        <v>0</v>
      </c>
      <c r="CM42" s="56">
        <v>1</v>
      </c>
      <c r="CN42" s="10">
        <f t="shared" si="44"/>
        <v>6</v>
      </c>
      <c r="CO42" s="10">
        <f t="shared" si="45"/>
        <v>0.06</v>
      </c>
      <c r="CP42" s="10">
        <f t="shared" si="46"/>
        <v>0.06</v>
      </c>
      <c r="CQ42" s="56">
        <v>1</v>
      </c>
      <c r="CR42" s="56">
        <v>0</v>
      </c>
      <c r="CS42" s="56">
        <v>0</v>
      </c>
      <c r="CT42" s="10">
        <f t="shared" si="47"/>
        <v>6</v>
      </c>
      <c r="CU42" s="10">
        <f t="shared" si="48"/>
        <v>0</v>
      </c>
      <c r="CV42" s="10">
        <f t="shared" si="49"/>
        <v>0</v>
      </c>
      <c r="CW42" s="10">
        <f t="shared" si="50"/>
        <v>1.25</v>
      </c>
      <c r="CX42" s="10">
        <f t="shared" si="51"/>
        <v>1.25</v>
      </c>
      <c r="CY42" s="10">
        <f t="shared" si="52"/>
        <v>1</v>
      </c>
      <c r="CZ42" s="10">
        <f t="shared" si="53"/>
        <v>1.75</v>
      </c>
      <c r="DA42" s="10">
        <f t="shared" si="54"/>
        <v>1.75</v>
      </c>
      <c r="DB42" s="10">
        <f t="shared" si="55"/>
        <v>1.75</v>
      </c>
      <c r="DC42" s="10">
        <f t="shared" si="56"/>
        <v>1.75</v>
      </c>
      <c r="DD42" s="10">
        <f t="shared" si="57"/>
        <v>1.75</v>
      </c>
      <c r="DE42" s="10">
        <f t="shared" si="58"/>
        <v>1.75</v>
      </c>
      <c r="DF42" s="10">
        <f t="shared" si="59"/>
        <v>1.5</v>
      </c>
      <c r="DG42" s="10">
        <f t="shared" si="60"/>
        <v>1.75</v>
      </c>
      <c r="DH42" s="10">
        <f t="shared" si="61"/>
        <v>1.5</v>
      </c>
      <c r="DI42" s="10">
        <f t="shared" si="62"/>
        <v>1.5</v>
      </c>
      <c r="DJ42" s="10">
        <f t="shared" si="63"/>
        <v>1.75</v>
      </c>
      <c r="DK42" s="10">
        <f t="shared" si="64"/>
        <v>1.5</v>
      </c>
      <c r="DL42" s="10">
        <f t="shared" si="65"/>
        <v>1.5</v>
      </c>
      <c r="DM42" s="10">
        <f t="shared" si="66"/>
        <v>25</v>
      </c>
    </row>
    <row r="43" spans="1:117" ht="38.25" x14ac:dyDescent="0.2">
      <c r="A43" s="1" t="s">
        <v>115</v>
      </c>
      <c r="B43" s="9" t="s">
        <v>33</v>
      </c>
      <c r="C43" s="10">
        <f t="shared" si="0"/>
        <v>0.79986200000000007</v>
      </c>
      <c r="D43" s="10">
        <f t="shared" si="1"/>
        <v>1</v>
      </c>
      <c r="E43" s="56">
        <v>1</v>
      </c>
      <c r="F43" s="56">
        <v>0</v>
      </c>
      <c r="G43" s="56">
        <v>1</v>
      </c>
      <c r="H43" s="10">
        <f t="shared" si="2"/>
        <v>5</v>
      </c>
      <c r="I43" s="10">
        <f t="shared" si="3"/>
        <v>0.05</v>
      </c>
      <c r="J43" s="10">
        <f t="shared" si="4"/>
        <v>0.05</v>
      </c>
      <c r="K43" s="56">
        <v>1</v>
      </c>
      <c r="L43" s="56">
        <v>0</v>
      </c>
      <c r="M43" s="56">
        <v>1</v>
      </c>
      <c r="N43" s="10">
        <f t="shared" si="5"/>
        <v>5</v>
      </c>
      <c r="O43" s="10">
        <f t="shared" si="6"/>
        <v>0.05</v>
      </c>
      <c r="P43" s="10">
        <f t="shared" si="7"/>
        <v>0.05</v>
      </c>
      <c r="Q43" s="56">
        <v>1</v>
      </c>
      <c r="R43" s="56">
        <v>100</v>
      </c>
      <c r="S43" s="56">
        <v>1</v>
      </c>
      <c r="T43" s="10">
        <f t="shared" si="8"/>
        <v>4</v>
      </c>
      <c r="U43" s="10">
        <f t="shared" si="9"/>
        <v>0.04</v>
      </c>
      <c r="V43" s="10">
        <f t="shared" si="10"/>
        <v>0.04</v>
      </c>
      <c r="W43" s="56">
        <v>1</v>
      </c>
      <c r="X43" s="56">
        <v>1E-4</v>
      </c>
      <c r="Y43" s="56">
        <v>1</v>
      </c>
      <c r="Z43" s="10">
        <f t="shared" si="11"/>
        <v>7</v>
      </c>
      <c r="AA43" s="10">
        <f t="shared" si="12"/>
        <v>7.0000000000000007E-2</v>
      </c>
      <c r="AB43" s="10">
        <f t="shared" si="13"/>
        <v>7.0000000000000007E-2</v>
      </c>
      <c r="AC43" s="56">
        <v>1</v>
      </c>
      <c r="AD43" s="56">
        <v>0</v>
      </c>
      <c r="AE43" s="56">
        <v>1</v>
      </c>
      <c r="AF43" s="10">
        <f t="shared" si="14"/>
        <v>7</v>
      </c>
      <c r="AG43" s="10">
        <f t="shared" si="15"/>
        <v>7.0000000000000007E-2</v>
      </c>
      <c r="AH43" s="10">
        <f t="shared" si="16"/>
        <v>7.0000000000000007E-2</v>
      </c>
      <c r="AI43" s="56">
        <v>1</v>
      </c>
      <c r="AJ43" s="56">
        <v>0</v>
      </c>
      <c r="AK43" s="56">
        <v>1</v>
      </c>
      <c r="AL43" s="10">
        <f t="shared" si="17"/>
        <v>7</v>
      </c>
      <c r="AM43" s="10">
        <f t="shared" si="18"/>
        <v>7.0000000000000007E-2</v>
      </c>
      <c r="AN43" s="10">
        <f t="shared" si="19"/>
        <v>7.0000000000000007E-2</v>
      </c>
      <c r="AO43" s="56">
        <v>1</v>
      </c>
      <c r="AP43" s="56">
        <v>24</v>
      </c>
      <c r="AQ43" s="56">
        <v>0</v>
      </c>
      <c r="AR43" s="10">
        <f t="shared" si="20"/>
        <v>7</v>
      </c>
      <c r="AS43" s="10">
        <f t="shared" si="21"/>
        <v>0</v>
      </c>
      <c r="AT43" s="10">
        <f t="shared" si="22"/>
        <v>0</v>
      </c>
      <c r="AU43" s="56">
        <v>1</v>
      </c>
      <c r="AV43" s="56">
        <v>30.303000000000001</v>
      </c>
      <c r="AW43" s="56">
        <v>1</v>
      </c>
      <c r="AX43" s="10">
        <f t="shared" si="23"/>
        <v>7</v>
      </c>
      <c r="AY43" s="10">
        <f t="shared" si="24"/>
        <v>7.0000000000000007E-2</v>
      </c>
      <c r="AZ43" s="10">
        <f t="shared" si="25"/>
        <v>7.0000000000000007E-2</v>
      </c>
      <c r="BA43" s="56">
        <v>1</v>
      </c>
      <c r="BB43" s="56">
        <v>130.95269999999999</v>
      </c>
      <c r="BC43" s="56">
        <v>1</v>
      </c>
      <c r="BD43" s="10">
        <f t="shared" si="26"/>
        <v>7</v>
      </c>
      <c r="BE43" s="10">
        <f t="shared" si="27"/>
        <v>7.0000000000000007E-2</v>
      </c>
      <c r="BF43" s="10">
        <f t="shared" si="28"/>
        <v>7.0000000000000007E-2</v>
      </c>
      <c r="BG43" s="56">
        <v>1</v>
      </c>
      <c r="BH43" s="56">
        <v>2.3999999999999998E-3</v>
      </c>
      <c r="BI43" s="56">
        <v>1</v>
      </c>
      <c r="BJ43" s="10">
        <f t="shared" si="29"/>
        <v>6</v>
      </c>
      <c r="BK43" s="10">
        <f t="shared" si="30"/>
        <v>0.06</v>
      </c>
      <c r="BL43" s="10">
        <f t="shared" si="31"/>
        <v>0.06</v>
      </c>
      <c r="BM43" s="56">
        <v>1</v>
      </c>
      <c r="BN43" s="56">
        <v>0</v>
      </c>
      <c r="BO43" s="56">
        <v>0</v>
      </c>
      <c r="BP43" s="10">
        <f t="shared" si="32"/>
        <v>7</v>
      </c>
      <c r="BQ43" s="10">
        <f t="shared" si="33"/>
        <v>0</v>
      </c>
      <c r="BR43" s="10">
        <f t="shared" si="34"/>
        <v>0</v>
      </c>
      <c r="BS43" s="56">
        <v>1</v>
      </c>
      <c r="BT43" s="56">
        <v>1</v>
      </c>
      <c r="BU43" s="56">
        <v>0</v>
      </c>
      <c r="BV43" s="10">
        <f t="shared" si="35"/>
        <v>6</v>
      </c>
      <c r="BW43" s="10">
        <f t="shared" si="36"/>
        <v>0</v>
      </c>
      <c r="BX43" s="10">
        <f t="shared" si="37"/>
        <v>0</v>
      </c>
      <c r="BY43" s="56">
        <v>1</v>
      </c>
      <c r="BZ43" s="56">
        <v>3.0499999999999999E-2</v>
      </c>
      <c r="CA43" s="56">
        <v>0.99770000000000003</v>
      </c>
      <c r="CB43" s="10">
        <f t="shared" si="38"/>
        <v>6</v>
      </c>
      <c r="CC43" s="10">
        <f t="shared" si="39"/>
        <v>5.9861999999999999E-2</v>
      </c>
      <c r="CD43" s="10">
        <f t="shared" si="40"/>
        <v>5.9861999999999999E-2</v>
      </c>
      <c r="CE43" s="56">
        <v>1</v>
      </c>
      <c r="CF43" s="56">
        <v>0</v>
      </c>
      <c r="CG43" s="56">
        <v>1</v>
      </c>
      <c r="CH43" s="10">
        <f t="shared" si="41"/>
        <v>7</v>
      </c>
      <c r="CI43" s="10">
        <f t="shared" si="42"/>
        <v>7.0000000000000007E-2</v>
      </c>
      <c r="CJ43" s="10">
        <f t="shared" si="43"/>
        <v>7.0000000000000007E-2</v>
      </c>
      <c r="CK43" s="56">
        <v>1</v>
      </c>
      <c r="CL43" s="56">
        <v>0</v>
      </c>
      <c r="CM43" s="56">
        <v>1</v>
      </c>
      <c r="CN43" s="10">
        <f t="shared" si="44"/>
        <v>6</v>
      </c>
      <c r="CO43" s="10">
        <f t="shared" si="45"/>
        <v>0.06</v>
      </c>
      <c r="CP43" s="10">
        <f t="shared" si="46"/>
        <v>0.06</v>
      </c>
      <c r="CQ43" s="56">
        <v>1</v>
      </c>
      <c r="CR43" s="56">
        <v>0</v>
      </c>
      <c r="CS43" s="56">
        <v>1</v>
      </c>
      <c r="CT43" s="10">
        <f t="shared" si="47"/>
        <v>6</v>
      </c>
      <c r="CU43" s="10">
        <f t="shared" si="48"/>
        <v>0.06</v>
      </c>
      <c r="CV43" s="10">
        <f t="shared" si="49"/>
        <v>0.06</v>
      </c>
      <c r="CW43" s="10">
        <f t="shared" si="50"/>
        <v>1.25</v>
      </c>
      <c r="CX43" s="10">
        <f t="shared" si="51"/>
        <v>1.25</v>
      </c>
      <c r="CY43" s="10">
        <f t="shared" si="52"/>
        <v>1</v>
      </c>
      <c r="CZ43" s="10">
        <f t="shared" si="53"/>
        <v>1.75</v>
      </c>
      <c r="DA43" s="10">
        <f t="shared" si="54"/>
        <v>1.75</v>
      </c>
      <c r="DB43" s="10">
        <f t="shared" si="55"/>
        <v>1.75</v>
      </c>
      <c r="DC43" s="10">
        <f t="shared" si="56"/>
        <v>1.75</v>
      </c>
      <c r="DD43" s="10">
        <f t="shared" si="57"/>
        <v>1.75</v>
      </c>
      <c r="DE43" s="10">
        <f t="shared" si="58"/>
        <v>1.75</v>
      </c>
      <c r="DF43" s="10">
        <f t="shared" si="59"/>
        <v>1.5</v>
      </c>
      <c r="DG43" s="10">
        <f t="shared" si="60"/>
        <v>1.75</v>
      </c>
      <c r="DH43" s="10">
        <f t="shared" si="61"/>
        <v>1.5</v>
      </c>
      <c r="DI43" s="10">
        <f t="shared" si="62"/>
        <v>1.5</v>
      </c>
      <c r="DJ43" s="10">
        <f t="shared" si="63"/>
        <v>1.75</v>
      </c>
      <c r="DK43" s="10">
        <f t="shared" si="64"/>
        <v>1.5</v>
      </c>
      <c r="DL43" s="10">
        <f t="shared" si="65"/>
        <v>1.5</v>
      </c>
      <c r="DM43" s="10">
        <f t="shared" si="66"/>
        <v>25</v>
      </c>
    </row>
    <row r="44" spans="1:117" ht="25.5" x14ac:dyDescent="0.2">
      <c r="A44" s="1" t="s">
        <v>116</v>
      </c>
      <c r="B44" s="9" t="s">
        <v>34</v>
      </c>
      <c r="C44" s="10">
        <f t="shared" si="0"/>
        <v>0.75514100000000006</v>
      </c>
      <c r="D44" s="10">
        <f t="shared" si="1"/>
        <v>1</v>
      </c>
      <c r="E44" s="56">
        <v>1</v>
      </c>
      <c r="F44" s="56">
        <v>16.8033</v>
      </c>
      <c r="G44" s="56">
        <v>0</v>
      </c>
      <c r="H44" s="10">
        <f t="shared" si="2"/>
        <v>5</v>
      </c>
      <c r="I44" s="10">
        <f t="shared" si="3"/>
        <v>0</v>
      </c>
      <c r="J44" s="10">
        <f t="shared" si="4"/>
        <v>0</v>
      </c>
      <c r="K44" s="56">
        <v>1</v>
      </c>
      <c r="L44" s="56">
        <v>0</v>
      </c>
      <c r="M44" s="56">
        <v>1</v>
      </c>
      <c r="N44" s="10">
        <f t="shared" si="5"/>
        <v>5</v>
      </c>
      <c r="O44" s="10">
        <f t="shared" si="6"/>
        <v>0.05</v>
      </c>
      <c r="P44" s="10">
        <f t="shared" si="7"/>
        <v>0.05</v>
      </c>
      <c r="Q44" s="56">
        <v>1</v>
      </c>
      <c r="R44" s="56">
        <v>100</v>
      </c>
      <c r="S44" s="56">
        <v>1</v>
      </c>
      <c r="T44" s="10">
        <f t="shared" si="8"/>
        <v>4</v>
      </c>
      <c r="U44" s="10">
        <f t="shared" si="9"/>
        <v>0.04</v>
      </c>
      <c r="V44" s="10">
        <f t="shared" si="10"/>
        <v>0.04</v>
      </c>
      <c r="W44" s="56">
        <v>1</v>
      </c>
      <c r="X44" s="56">
        <v>4.9399999999999999E-2</v>
      </c>
      <c r="Y44" s="56">
        <v>1</v>
      </c>
      <c r="Z44" s="10">
        <f t="shared" si="11"/>
        <v>7</v>
      </c>
      <c r="AA44" s="10">
        <f t="shared" si="12"/>
        <v>7.0000000000000007E-2</v>
      </c>
      <c r="AB44" s="10">
        <f t="shared" si="13"/>
        <v>7.0000000000000007E-2</v>
      </c>
      <c r="AC44" s="56">
        <v>1</v>
      </c>
      <c r="AD44" s="56">
        <v>0</v>
      </c>
      <c r="AE44" s="56">
        <v>1</v>
      </c>
      <c r="AF44" s="10">
        <f t="shared" si="14"/>
        <v>7</v>
      </c>
      <c r="AG44" s="10">
        <f t="shared" si="15"/>
        <v>7.0000000000000007E-2</v>
      </c>
      <c r="AH44" s="10">
        <f t="shared" si="16"/>
        <v>7.0000000000000007E-2</v>
      </c>
      <c r="AI44" s="56">
        <v>1</v>
      </c>
      <c r="AJ44" s="56">
        <v>2.5999999999999999E-3</v>
      </c>
      <c r="AK44" s="56">
        <v>0.99990000000000001</v>
      </c>
      <c r="AL44" s="10">
        <f t="shared" si="17"/>
        <v>7</v>
      </c>
      <c r="AM44" s="10">
        <f t="shared" si="18"/>
        <v>6.9993E-2</v>
      </c>
      <c r="AN44" s="10">
        <f t="shared" si="19"/>
        <v>6.9993E-2</v>
      </c>
      <c r="AO44" s="56">
        <v>1</v>
      </c>
      <c r="AP44" s="56">
        <v>40</v>
      </c>
      <c r="AQ44" s="56">
        <v>0</v>
      </c>
      <c r="AR44" s="10">
        <f t="shared" si="20"/>
        <v>7</v>
      </c>
      <c r="AS44" s="10">
        <f t="shared" si="21"/>
        <v>0</v>
      </c>
      <c r="AT44" s="10">
        <f t="shared" si="22"/>
        <v>0</v>
      </c>
      <c r="AU44" s="56">
        <v>1</v>
      </c>
      <c r="AV44" s="56">
        <v>44.823</v>
      </c>
      <c r="AW44" s="56">
        <v>0.87939999999999996</v>
      </c>
      <c r="AX44" s="10">
        <f t="shared" si="23"/>
        <v>7</v>
      </c>
      <c r="AY44" s="10">
        <f t="shared" si="24"/>
        <v>6.1557999999999995E-2</v>
      </c>
      <c r="AZ44" s="10">
        <f t="shared" si="25"/>
        <v>6.1557999999999995E-2</v>
      </c>
      <c r="BA44" s="56">
        <v>1</v>
      </c>
      <c r="BB44" s="56">
        <v>244.36709999999999</v>
      </c>
      <c r="BC44" s="56">
        <v>1</v>
      </c>
      <c r="BD44" s="10">
        <f t="shared" si="26"/>
        <v>7</v>
      </c>
      <c r="BE44" s="10">
        <f t="shared" si="27"/>
        <v>7.0000000000000007E-2</v>
      </c>
      <c r="BF44" s="10">
        <f t="shared" si="28"/>
        <v>7.0000000000000007E-2</v>
      </c>
      <c r="BG44" s="56">
        <v>1</v>
      </c>
      <c r="BH44" s="56">
        <v>8.8999999999999999E-3</v>
      </c>
      <c r="BI44" s="56">
        <v>1</v>
      </c>
      <c r="BJ44" s="10">
        <f t="shared" si="29"/>
        <v>6</v>
      </c>
      <c r="BK44" s="10">
        <f t="shared" si="30"/>
        <v>0.06</v>
      </c>
      <c r="BL44" s="10">
        <f t="shared" si="31"/>
        <v>0.06</v>
      </c>
      <c r="BM44" s="56">
        <v>1</v>
      </c>
      <c r="BN44" s="56">
        <v>91.146299999999997</v>
      </c>
      <c r="BO44" s="56">
        <v>0</v>
      </c>
      <c r="BP44" s="10">
        <f t="shared" si="32"/>
        <v>7</v>
      </c>
      <c r="BQ44" s="10">
        <f t="shared" si="33"/>
        <v>0</v>
      </c>
      <c r="BR44" s="10">
        <f t="shared" si="34"/>
        <v>0</v>
      </c>
      <c r="BS44" s="56">
        <v>1</v>
      </c>
      <c r="BT44" s="56">
        <v>8.8499999999999995E-2</v>
      </c>
      <c r="BU44" s="56">
        <v>0.2293</v>
      </c>
      <c r="BV44" s="10">
        <f t="shared" si="35"/>
        <v>6</v>
      </c>
      <c r="BW44" s="10">
        <f t="shared" si="36"/>
        <v>1.3757999999999999E-2</v>
      </c>
      <c r="BX44" s="10">
        <f t="shared" si="37"/>
        <v>1.3757999999999999E-2</v>
      </c>
      <c r="BY44" s="56">
        <v>1</v>
      </c>
      <c r="BZ44" s="56">
        <v>3.6600000000000001E-2</v>
      </c>
      <c r="CA44" s="56">
        <v>0.99719999999999998</v>
      </c>
      <c r="CB44" s="10">
        <f t="shared" si="38"/>
        <v>6</v>
      </c>
      <c r="CC44" s="10">
        <f t="shared" si="39"/>
        <v>5.9832000000000003E-2</v>
      </c>
      <c r="CD44" s="10">
        <f t="shared" si="40"/>
        <v>5.9832000000000003E-2</v>
      </c>
      <c r="CE44" s="56">
        <v>1</v>
      </c>
      <c r="CF44" s="56">
        <v>0</v>
      </c>
      <c r="CG44" s="56">
        <v>1</v>
      </c>
      <c r="CH44" s="10">
        <f t="shared" si="41"/>
        <v>7</v>
      </c>
      <c r="CI44" s="10">
        <f t="shared" si="42"/>
        <v>7.0000000000000007E-2</v>
      </c>
      <c r="CJ44" s="10">
        <f t="shared" si="43"/>
        <v>7.0000000000000007E-2</v>
      </c>
      <c r="CK44" s="56">
        <v>1</v>
      </c>
      <c r="CL44" s="56">
        <v>0</v>
      </c>
      <c r="CM44" s="56">
        <v>1</v>
      </c>
      <c r="CN44" s="10">
        <f t="shared" si="44"/>
        <v>6</v>
      </c>
      <c r="CO44" s="10">
        <f t="shared" si="45"/>
        <v>0.06</v>
      </c>
      <c r="CP44" s="10">
        <f t="shared" si="46"/>
        <v>0.06</v>
      </c>
      <c r="CQ44" s="56">
        <v>1</v>
      </c>
      <c r="CR44" s="56">
        <v>0</v>
      </c>
      <c r="CS44" s="56">
        <v>1</v>
      </c>
      <c r="CT44" s="10">
        <f t="shared" si="47"/>
        <v>6</v>
      </c>
      <c r="CU44" s="10">
        <f t="shared" si="48"/>
        <v>0.06</v>
      </c>
      <c r="CV44" s="10">
        <f t="shared" si="49"/>
        <v>0.06</v>
      </c>
      <c r="CW44" s="10">
        <f t="shared" si="50"/>
        <v>1.25</v>
      </c>
      <c r="CX44" s="10">
        <f t="shared" si="51"/>
        <v>1.25</v>
      </c>
      <c r="CY44" s="10">
        <f t="shared" si="52"/>
        <v>1</v>
      </c>
      <c r="CZ44" s="10">
        <f t="shared" si="53"/>
        <v>1.75</v>
      </c>
      <c r="DA44" s="10">
        <f t="shared" si="54"/>
        <v>1.75</v>
      </c>
      <c r="DB44" s="10">
        <f t="shared" si="55"/>
        <v>1.75</v>
      </c>
      <c r="DC44" s="10">
        <f t="shared" si="56"/>
        <v>1.75</v>
      </c>
      <c r="DD44" s="10">
        <f t="shared" si="57"/>
        <v>1.75</v>
      </c>
      <c r="DE44" s="10">
        <f t="shared" si="58"/>
        <v>1.75</v>
      </c>
      <c r="DF44" s="10">
        <f t="shared" si="59"/>
        <v>1.5</v>
      </c>
      <c r="DG44" s="10">
        <f t="shared" si="60"/>
        <v>1.75</v>
      </c>
      <c r="DH44" s="10">
        <f t="shared" si="61"/>
        <v>1.5</v>
      </c>
      <c r="DI44" s="10">
        <f t="shared" si="62"/>
        <v>1.5</v>
      </c>
      <c r="DJ44" s="10">
        <f t="shared" si="63"/>
        <v>1.75</v>
      </c>
      <c r="DK44" s="10">
        <f t="shared" si="64"/>
        <v>1.5</v>
      </c>
      <c r="DL44" s="10">
        <f t="shared" si="65"/>
        <v>1.5</v>
      </c>
      <c r="DM44" s="10">
        <f t="shared" si="66"/>
        <v>25</v>
      </c>
    </row>
    <row r="45" spans="1:117" ht="38.25" x14ac:dyDescent="0.2">
      <c r="A45" s="1" t="s">
        <v>117</v>
      </c>
      <c r="B45" s="9" t="s">
        <v>88</v>
      </c>
      <c r="C45" s="10">
        <f t="shared" si="0"/>
        <v>0.85748899999999995</v>
      </c>
      <c r="D45" s="10">
        <f t="shared" si="1"/>
        <v>1</v>
      </c>
      <c r="E45" s="56">
        <v>1</v>
      </c>
      <c r="F45" s="56">
        <v>3.4188000000000001</v>
      </c>
      <c r="G45" s="56">
        <v>0.96579999999999999</v>
      </c>
      <c r="H45" s="10">
        <f t="shared" si="2"/>
        <v>5</v>
      </c>
      <c r="I45" s="10">
        <f t="shared" si="3"/>
        <v>4.829E-2</v>
      </c>
      <c r="J45" s="10">
        <f t="shared" si="4"/>
        <v>4.829E-2</v>
      </c>
      <c r="K45" s="56">
        <v>1</v>
      </c>
      <c r="L45" s="56">
        <v>0</v>
      </c>
      <c r="M45" s="56">
        <v>1</v>
      </c>
      <c r="N45" s="10">
        <f t="shared" si="5"/>
        <v>5</v>
      </c>
      <c r="O45" s="10">
        <f t="shared" si="6"/>
        <v>0.05</v>
      </c>
      <c r="P45" s="10">
        <f t="shared" si="7"/>
        <v>0.05</v>
      </c>
      <c r="Q45" s="56">
        <v>1</v>
      </c>
      <c r="R45" s="56">
        <v>100</v>
      </c>
      <c r="S45" s="56">
        <v>1</v>
      </c>
      <c r="T45" s="10">
        <f t="shared" si="8"/>
        <v>4</v>
      </c>
      <c r="U45" s="10">
        <f t="shared" si="9"/>
        <v>0.04</v>
      </c>
      <c r="V45" s="10">
        <f t="shared" si="10"/>
        <v>0.04</v>
      </c>
      <c r="W45" s="56">
        <v>1</v>
      </c>
      <c r="X45" s="56">
        <v>1.34E-2</v>
      </c>
      <c r="Y45" s="56">
        <v>1</v>
      </c>
      <c r="Z45" s="10">
        <f t="shared" si="11"/>
        <v>7</v>
      </c>
      <c r="AA45" s="10">
        <f t="shared" si="12"/>
        <v>7.0000000000000007E-2</v>
      </c>
      <c r="AB45" s="10">
        <f t="shared" si="13"/>
        <v>7.0000000000000007E-2</v>
      </c>
      <c r="AC45" s="56">
        <v>1</v>
      </c>
      <c r="AD45" s="56">
        <v>1</v>
      </c>
      <c r="AE45" s="56">
        <v>0</v>
      </c>
      <c r="AF45" s="10">
        <f t="shared" si="14"/>
        <v>7</v>
      </c>
      <c r="AG45" s="10">
        <f t="shared" si="15"/>
        <v>0</v>
      </c>
      <c r="AH45" s="10">
        <f t="shared" si="16"/>
        <v>0</v>
      </c>
      <c r="AI45" s="56">
        <v>1</v>
      </c>
      <c r="AJ45" s="56">
        <v>5.0000000000000001E-3</v>
      </c>
      <c r="AK45" s="56">
        <v>0.99970000000000003</v>
      </c>
      <c r="AL45" s="10">
        <f t="shared" si="17"/>
        <v>7</v>
      </c>
      <c r="AM45" s="10">
        <f t="shared" si="18"/>
        <v>6.9979E-2</v>
      </c>
      <c r="AN45" s="10">
        <f t="shared" si="19"/>
        <v>6.9979E-2</v>
      </c>
      <c r="AO45" s="56">
        <v>1</v>
      </c>
      <c r="AP45" s="56">
        <v>84</v>
      </c>
      <c r="AQ45" s="56">
        <v>0</v>
      </c>
      <c r="AR45" s="10">
        <f t="shared" si="20"/>
        <v>7</v>
      </c>
      <c r="AS45" s="10">
        <f t="shared" si="21"/>
        <v>0</v>
      </c>
      <c r="AT45" s="10">
        <f t="shared" si="22"/>
        <v>0</v>
      </c>
      <c r="AU45" s="56">
        <v>1</v>
      </c>
      <c r="AV45" s="56">
        <v>31.429500000000001</v>
      </c>
      <c r="AW45" s="56">
        <v>1</v>
      </c>
      <c r="AX45" s="10">
        <f t="shared" si="23"/>
        <v>7</v>
      </c>
      <c r="AY45" s="10">
        <f t="shared" si="24"/>
        <v>7.0000000000000007E-2</v>
      </c>
      <c r="AZ45" s="10">
        <f t="shared" si="25"/>
        <v>7.0000000000000007E-2</v>
      </c>
      <c r="BA45" s="56">
        <v>1</v>
      </c>
      <c r="BB45" s="56">
        <v>266.77350000000001</v>
      </c>
      <c r="BC45" s="56">
        <v>1</v>
      </c>
      <c r="BD45" s="10">
        <f t="shared" si="26"/>
        <v>7</v>
      </c>
      <c r="BE45" s="10">
        <f t="shared" si="27"/>
        <v>7.0000000000000007E-2</v>
      </c>
      <c r="BF45" s="10">
        <f t="shared" si="28"/>
        <v>7.0000000000000007E-2</v>
      </c>
      <c r="BG45" s="56">
        <v>1</v>
      </c>
      <c r="BH45" s="56">
        <v>2.0799999999999999E-2</v>
      </c>
      <c r="BI45" s="56">
        <v>0.99060000000000004</v>
      </c>
      <c r="BJ45" s="10">
        <f t="shared" si="29"/>
        <v>6</v>
      </c>
      <c r="BK45" s="10">
        <f t="shared" si="30"/>
        <v>5.9436000000000003E-2</v>
      </c>
      <c r="BL45" s="10">
        <f t="shared" si="31"/>
        <v>5.9436000000000003E-2</v>
      </c>
      <c r="BM45" s="56">
        <v>1</v>
      </c>
      <c r="BN45" s="56">
        <v>98.859899999999996</v>
      </c>
      <c r="BO45" s="56">
        <v>1</v>
      </c>
      <c r="BP45" s="10">
        <f t="shared" si="32"/>
        <v>7</v>
      </c>
      <c r="BQ45" s="10">
        <f t="shared" si="33"/>
        <v>7.0000000000000007E-2</v>
      </c>
      <c r="BR45" s="10">
        <f t="shared" si="34"/>
        <v>7.0000000000000007E-2</v>
      </c>
      <c r="BS45" s="56">
        <v>1</v>
      </c>
      <c r="BT45" s="56">
        <v>1.14E-2</v>
      </c>
      <c r="BU45" s="56">
        <v>1</v>
      </c>
      <c r="BV45" s="10">
        <f t="shared" si="35"/>
        <v>6</v>
      </c>
      <c r="BW45" s="10">
        <f t="shared" si="36"/>
        <v>0.06</v>
      </c>
      <c r="BX45" s="10">
        <f t="shared" si="37"/>
        <v>0.06</v>
      </c>
      <c r="BY45" s="56">
        <v>1</v>
      </c>
      <c r="BZ45" s="56">
        <v>4.6800000000000001E-2</v>
      </c>
      <c r="CA45" s="56">
        <v>0.99639999999999995</v>
      </c>
      <c r="CB45" s="10">
        <f t="shared" si="38"/>
        <v>6</v>
      </c>
      <c r="CC45" s="10">
        <f t="shared" si="39"/>
        <v>5.9783999999999997E-2</v>
      </c>
      <c r="CD45" s="10">
        <f t="shared" si="40"/>
        <v>5.9783999999999997E-2</v>
      </c>
      <c r="CE45" s="56">
        <v>1</v>
      </c>
      <c r="CF45" s="56">
        <v>0</v>
      </c>
      <c r="CG45" s="56">
        <v>1</v>
      </c>
      <c r="CH45" s="10">
        <f t="shared" si="41"/>
        <v>7</v>
      </c>
      <c r="CI45" s="10">
        <f t="shared" si="42"/>
        <v>7.0000000000000007E-2</v>
      </c>
      <c r="CJ45" s="10">
        <f t="shared" si="43"/>
        <v>7.0000000000000007E-2</v>
      </c>
      <c r="CK45" s="56">
        <v>1</v>
      </c>
      <c r="CL45" s="56">
        <v>0</v>
      </c>
      <c r="CM45" s="56">
        <v>1</v>
      </c>
      <c r="CN45" s="10">
        <f t="shared" si="44"/>
        <v>6</v>
      </c>
      <c r="CO45" s="10">
        <f t="shared" si="45"/>
        <v>0.06</v>
      </c>
      <c r="CP45" s="10">
        <f t="shared" si="46"/>
        <v>0.06</v>
      </c>
      <c r="CQ45" s="56">
        <v>1</v>
      </c>
      <c r="CR45" s="56">
        <v>79.047600000000003</v>
      </c>
      <c r="CS45" s="56">
        <v>1</v>
      </c>
      <c r="CT45" s="10">
        <f t="shared" si="47"/>
        <v>6</v>
      </c>
      <c r="CU45" s="10">
        <f t="shared" si="48"/>
        <v>0.06</v>
      </c>
      <c r="CV45" s="10">
        <f t="shared" si="49"/>
        <v>0.06</v>
      </c>
      <c r="CW45" s="10">
        <f t="shared" si="50"/>
        <v>1.25</v>
      </c>
      <c r="CX45" s="10">
        <f t="shared" si="51"/>
        <v>1.25</v>
      </c>
      <c r="CY45" s="10">
        <f t="shared" si="52"/>
        <v>1</v>
      </c>
      <c r="CZ45" s="10">
        <f t="shared" si="53"/>
        <v>1.75</v>
      </c>
      <c r="DA45" s="10">
        <f t="shared" si="54"/>
        <v>1.75</v>
      </c>
      <c r="DB45" s="10">
        <f t="shared" si="55"/>
        <v>1.75</v>
      </c>
      <c r="DC45" s="10">
        <f t="shared" si="56"/>
        <v>1.75</v>
      </c>
      <c r="DD45" s="10">
        <f t="shared" si="57"/>
        <v>1.75</v>
      </c>
      <c r="DE45" s="10">
        <f t="shared" si="58"/>
        <v>1.75</v>
      </c>
      <c r="DF45" s="10">
        <f t="shared" si="59"/>
        <v>1.5</v>
      </c>
      <c r="DG45" s="10">
        <f t="shared" si="60"/>
        <v>1.75</v>
      </c>
      <c r="DH45" s="10">
        <f t="shared" si="61"/>
        <v>1.5</v>
      </c>
      <c r="DI45" s="10">
        <f t="shared" si="62"/>
        <v>1.5</v>
      </c>
      <c r="DJ45" s="10">
        <f t="shared" si="63"/>
        <v>1.75</v>
      </c>
      <c r="DK45" s="10">
        <f t="shared" si="64"/>
        <v>1.5</v>
      </c>
      <c r="DL45" s="10">
        <f t="shared" si="65"/>
        <v>1.5</v>
      </c>
      <c r="DM45" s="10">
        <f t="shared" si="66"/>
        <v>25</v>
      </c>
    </row>
    <row r="46" spans="1:117" ht="38.25" x14ac:dyDescent="0.2">
      <c r="A46" s="1" t="s">
        <v>118</v>
      </c>
      <c r="B46" s="9" t="s">
        <v>35</v>
      </c>
      <c r="C46" s="10">
        <f t="shared" si="0"/>
        <v>0.92455400000000032</v>
      </c>
      <c r="D46" s="10">
        <f t="shared" si="1"/>
        <v>1</v>
      </c>
      <c r="E46" s="56">
        <v>1</v>
      </c>
      <c r="F46" s="56">
        <v>2</v>
      </c>
      <c r="G46" s="56">
        <v>0.98</v>
      </c>
      <c r="H46" s="10">
        <f t="shared" si="2"/>
        <v>5</v>
      </c>
      <c r="I46" s="10">
        <f t="shared" si="3"/>
        <v>4.9000000000000002E-2</v>
      </c>
      <c r="J46" s="10">
        <f t="shared" si="4"/>
        <v>4.9000000000000002E-2</v>
      </c>
      <c r="K46" s="56">
        <v>1</v>
      </c>
      <c r="L46" s="56">
        <v>0</v>
      </c>
      <c r="M46" s="56">
        <v>1</v>
      </c>
      <c r="N46" s="10">
        <f t="shared" si="5"/>
        <v>5</v>
      </c>
      <c r="O46" s="10">
        <f t="shared" si="6"/>
        <v>0.05</v>
      </c>
      <c r="P46" s="10">
        <f t="shared" si="7"/>
        <v>0.05</v>
      </c>
      <c r="Q46" s="56">
        <v>1</v>
      </c>
      <c r="R46" s="56">
        <v>100</v>
      </c>
      <c r="S46" s="56">
        <v>1</v>
      </c>
      <c r="T46" s="10">
        <f t="shared" si="8"/>
        <v>4</v>
      </c>
      <c r="U46" s="10">
        <f t="shared" si="9"/>
        <v>0.04</v>
      </c>
      <c r="V46" s="10">
        <f t="shared" si="10"/>
        <v>0.04</v>
      </c>
      <c r="W46" s="56">
        <v>1</v>
      </c>
      <c r="X46" s="56">
        <v>6.8099999999999994E-2</v>
      </c>
      <c r="Y46" s="56">
        <v>1</v>
      </c>
      <c r="Z46" s="10">
        <f t="shared" si="11"/>
        <v>7</v>
      </c>
      <c r="AA46" s="10">
        <f t="shared" si="12"/>
        <v>7.0000000000000007E-2</v>
      </c>
      <c r="AB46" s="10">
        <f t="shared" si="13"/>
        <v>7.0000000000000007E-2</v>
      </c>
      <c r="AC46" s="56">
        <v>1</v>
      </c>
      <c r="AD46" s="56">
        <v>0</v>
      </c>
      <c r="AE46" s="56">
        <v>1</v>
      </c>
      <c r="AF46" s="10">
        <f t="shared" si="14"/>
        <v>7</v>
      </c>
      <c r="AG46" s="10">
        <f t="shared" si="15"/>
        <v>7.0000000000000007E-2</v>
      </c>
      <c r="AH46" s="10">
        <f t="shared" si="16"/>
        <v>7.0000000000000007E-2</v>
      </c>
      <c r="AI46" s="56">
        <v>1</v>
      </c>
      <c r="AJ46" s="56">
        <v>0</v>
      </c>
      <c r="AK46" s="56">
        <v>1</v>
      </c>
      <c r="AL46" s="10">
        <f t="shared" si="17"/>
        <v>7</v>
      </c>
      <c r="AM46" s="10">
        <f t="shared" si="18"/>
        <v>7.0000000000000007E-2</v>
      </c>
      <c r="AN46" s="10">
        <f t="shared" si="19"/>
        <v>7.0000000000000007E-2</v>
      </c>
      <c r="AO46" s="56">
        <v>1</v>
      </c>
      <c r="AP46" s="56">
        <v>45</v>
      </c>
      <c r="AQ46" s="56">
        <v>0</v>
      </c>
      <c r="AR46" s="10">
        <f t="shared" si="20"/>
        <v>7</v>
      </c>
      <c r="AS46" s="10">
        <f t="shared" si="21"/>
        <v>0</v>
      </c>
      <c r="AT46" s="10">
        <f t="shared" si="22"/>
        <v>0</v>
      </c>
      <c r="AU46" s="56">
        <v>1</v>
      </c>
      <c r="AV46" s="56">
        <v>28.5077</v>
      </c>
      <c r="AW46" s="56">
        <v>1</v>
      </c>
      <c r="AX46" s="10">
        <f t="shared" si="23"/>
        <v>7</v>
      </c>
      <c r="AY46" s="10">
        <f t="shared" si="24"/>
        <v>7.0000000000000007E-2</v>
      </c>
      <c r="AZ46" s="10">
        <f t="shared" si="25"/>
        <v>7.0000000000000007E-2</v>
      </c>
      <c r="BA46" s="56">
        <v>1</v>
      </c>
      <c r="BB46" s="56">
        <v>139.857</v>
      </c>
      <c r="BC46" s="56">
        <v>1</v>
      </c>
      <c r="BD46" s="10">
        <f t="shared" si="26"/>
        <v>7</v>
      </c>
      <c r="BE46" s="10">
        <f t="shared" si="27"/>
        <v>7.0000000000000007E-2</v>
      </c>
      <c r="BF46" s="10">
        <f t="shared" si="28"/>
        <v>7.0000000000000007E-2</v>
      </c>
      <c r="BG46" s="56">
        <v>1</v>
      </c>
      <c r="BH46" s="56">
        <v>2.5899999999999999E-2</v>
      </c>
      <c r="BI46" s="56">
        <v>0.92589999999999995</v>
      </c>
      <c r="BJ46" s="10">
        <f t="shared" si="29"/>
        <v>6</v>
      </c>
      <c r="BK46" s="10">
        <f t="shared" si="30"/>
        <v>5.5553999999999999E-2</v>
      </c>
      <c r="BL46" s="10">
        <f t="shared" si="31"/>
        <v>5.5553999999999999E-2</v>
      </c>
      <c r="BM46" s="56">
        <v>1</v>
      </c>
      <c r="BN46" s="56">
        <v>98.842100000000002</v>
      </c>
      <c r="BO46" s="56">
        <v>1</v>
      </c>
      <c r="BP46" s="10">
        <f t="shared" si="32"/>
        <v>7</v>
      </c>
      <c r="BQ46" s="10">
        <f t="shared" si="33"/>
        <v>7.0000000000000007E-2</v>
      </c>
      <c r="BR46" s="10">
        <f t="shared" si="34"/>
        <v>7.0000000000000007E-2</v>
      </c>
      <c r="BS46" s="56">
        <v>1</v>
      </c>
      <c r="BT46" s="56">
        <v>1.1599999999999999E-2</v>
      </c>
      <c r="BU46" s="56">
        <v>1</v>
      </c>
      <c r="BV46" s="10">
        <f t="shared" si="35"/>
        <v>6</v>
      </c>
      <c r="BW46" s="10">
        <f t="shared" si="36"/>
        <v>0.06</v>
      </c>
      <c r="BX46" s="10">
        <f t="shared" si="37"/>
        <v>0.06</v>
      </c>
      <c r="BY46" s="56">
        <v>1</v>
      </c>
      <c r="BZ46" s="56">
        <v>4.0000000000000002E-4</v>
      </c>
      <c r="CA46" s="56">
        <v>1</v>
      </c>
      <c r="CB46" s="10">
        <f t="shared" si="38"/>
        <v>6</v>
      </c>
      <c r="CC46" s="10">
        <f t="shared" si="39"/>
        <v>0.06</v>
      </c>
      <c r="CD46" s="10">
        <f t="shared" si="40"/>
        <v>0.06</v>
      </c>
      <c r="CE46" s="56">
        <v>1</v>
      </c>
      <c r="CF46" s="56">
        <v>0</v>
      </c>
      <c r="CG46" s="56">
        <v>1</v>
      </c>
      <c r="CH46" s="10">
        <f t="shared" si="41"/>
        <v>7</v>
      </c>
      <c r="CI46" s="10">
        <f t="shared" si="42"/>
        <v>7.0000000000000007E-2</v>
      </c>
      <c r="CJ46" s="10">
        <f t="shared" si="43"/>
        <v>7.0000000000000007E-2</v>
      </c>
      <c r="CK46" s="56">
        <v>1</v>
      </c>
      <c r="CL46" s="56">
        <v>0</v>
      </c>
      <c r="CM46" s="56">
        <v>1</v>
      </c>
      <c r="CN46" s="10">
        <f t="shared" si="44"/>
        <v>6</v>
      </c>
      <c r="CO46" s="10">
        <f t="shared" si="45"/>
        <v>0.06</v>
      </c>
      <c r="CP46" s="10">
        <f t="shared" si="46"/>
        <v>0.06</v>
      </c>
      <c r="CQ46" s="56">
        <v>1</v>
      </c>
      <c r="CR46" s="56">
        <v>0</v>
      </c>
      <c r="CS46" s="56">
        <v>1</v>
      </c>
      <c r="CT46" s="10">
        <f t="shared" si="47"/>
        <v>6</v>
      </c>
      <c r="CU46" s="10">
        <f t="shared" si="48"/>
        <v>0.06</v>
      </c>
      <c r="CV46" s="10">
        <f t="shared" si="49"/>
        <v>0.06</v>
      </c>
      <c r="CW46" s="10">
        <f t="shared" si="50"/>
        <v>1.25</v>
      </c>
      <c r="CX46" s="10">
        <f t="shared" si="51"/>
        <v>1.25</v>
      </c>
      <c r="CY46" s="10">
        <f t="shared" si="52"/>
        <v>1</v>
      </c>
      <c r="CZ46" s="10">
        <f t="shared" si="53"/>
        <v>1.75</v>
      </c>
      <c r="DA46" s="10">
        <f t="shared" si="54"/>
        <v>1.75</v>
      </c>
      <c r="DB46" s="10">
        <f t="shared" si="55"/>
        <v>1.75</v>
      </c>
      <c r="DC46" s="10">
        <f t="shared" si="56"/>
        <v>1.75</v>
      </c>
      <c r="DD46" s="10">
        <f t="shared" si="57"/>
        <v>1.75</v>
      </c>
      <c r="DE46" s="10">
        <f t="shared" si="58"/>
        <v>1.75</v>
      </c>
      <c r="DF46" s="10">
        <f t="shared" si="59"/>
        <v>1.5</v>
      </c>
      <c r="DG46" s="10">
        <f t="shared" si="60"/>
        <v>1.75</v>
      </c>
      <c r="DH46" s="10">
        <f t="shared" si="61"/>
        <v>1.5</v>
      </c>
      <c r="DI46" s="10">
        <f t="shared" si="62"/>
        <v>1.5</v>
      </c>
      <c r="DJ46" s="10">
        <f t="shared" si="63"/>
        <v>1.75</v>
      </c>
      <c r="DK46" s="10">
        <f t="shared" si="64"/>
        <v>1.5</v>
      </c>
      <c r="DL46" s="10">
        <f t="shared" si="65"/>
        <v>1.5</v>
      </c>
      <c r="DM46" s="10">
        <f t="shared" si="66"/>
        <v>25</v>
      </c>
    </row>
    <row r="47" spans="1:117" ht="25.5" x14ac:dyDescent="0.2">
      <c r="A47" s="1" t="s">
        <v>119</v>
      </c>
      <c r="B47" s="9" t="s">
        <v>36</v>
      </c>
      <c r="C47" s="10">
        <f t="shared" si="0"/>
        <v>0.91946436781609209</v>
      </c>
      <c r="D47" s="10">
        <f t="shared" si="1"/>
        <v>1</v>
      </c>
      <c r="E47" s="56">
        <v>1</v>
      </c>
      <c r="F47" s="56">
        <v>0</v>
      </c>
      <c r="G47" s="56">
        <v>1</v>
      </c>
      <c r="H47" s="10">
        <f t="shared" si="2"/>
        <v>5.7471264367816088</v>
      </c>
      <c r="I47" s="10">
        <f t="shared" si="3"/>
        <v>5.7471264367816091E-2</v>
      </c>
      <c r="J47" s="10">
        <f t="shared" si="4"/>
        <v>5.7471264367816091E-2</v>
      </c>
      <c r="K47" s="56">
        <v>1</v>
      </c>
      <c r="L47" s="56">
        <v>0</v>
      </c>
      <c r="M47" s="56">
        <v>1</v>
      </c>
      <c r="N47" s="10">
        <f t="shared" si="5"/>
        <v>5.7471264367816088</v>
      </c>
      <c r="O47" s="10">
        <f t="shared" si="6"/>
        <v>5.7471264367816091E-2</v>
      </c>
      <c r="P47" s="10">
        <f t="shared" si="7"/>
        <v>5.7471264367816091E-2</v>
      </c>
      <c r="Q47" s="56">
        <v>1</v>
      </c>
      <c r="R47" s="56">
        <v>100</v>
      </c>
      <c r="S47" s="56">
        <v>1</v>
      </c>
      <c r="T47" s="10">
        <f t="shared" si="8"/>
        <v>4.5977011494252871</v>
      </c>
      <c r="U47" s="10">
        <f t="shared" si="9"/>
        <v>4.5977011494252873E-2</v>
      </c>
      <c r="V47" s="10">
        <f t="shared" si="10"/>
        <v>4.5977011494252873E-2</v>
      </c>
      <c r="W47" s="56">
        <v>1</v>
      </c>
      <c r="X47" s="56">
        <v>5.9499999999999997E-2</v>
      </c>
      <c r="Y47" s="56">
        <v>1</v>
      </c>
      <c r="Z47" s="10">
        <f t="shared" si="11"/>
        <v>8.0459770114942515</v>
      </c>
      <c r="AA47" s="10">
        <f t="shared" si="12"/>
        <v>8.0459770114942514E-2</v>
      </c>
      <c r="AB47" s="10">
        <f t="shared" si="13"/>
        <v>8.0459770114942514E-2</v>
      </c>
      <c r="AC47" s="56">
        <v>1</v>
      </c>
      <c r="AD47" s="56">
        <v>0</v>
      </c>
      <c r="AE47" s="56">
        <v>1</v>
      </c>
      <c r="AF47" s="10">
        <f t="shared" si="14"/>
        <v>8.0459770114942515</v>
      </c>
      <c r="AG47" s="10">
        <f t="shared" si="15"/>
        <v>8.0459770114942514E-2</v>
      </c>
      <c r="AH47" s="10">
        <f t="shared" si="16"/>
        <v>8.0459770114942514E-2</v>
      </c>
      <c r="AI47" s="56">
        <v>1</v>
      </c>
      <c r="AJ47" s="56">
        <v>0</v>
      </c>
      <c r="AK47" s="56">
        <v>1</v>
      </c>
      <c r="AL47" s="10">
        <f t="shared" si="17"/>
        <v>8.0459770114942515</v>
      </c>
      <c r="AM47" s="10">
        <f t="shared" si="18"/>
        <v>8.0459770114942514E-2</v>
      </c>
      <c r="AN47" s="10">
        <f t="shared" si="19"/>
        <v>8.0459770114942514E-2</v>
      </c>
      <c r="AO47" s="56">
        <v>1</v>
      </c>
      <c r="AP47" s="56">
        <v>21</v>
      </c>
      <c r="AQ47" s="56">
        <v>0</v>
      </c>
      <c r="AR47" s="10">
        <f t="shared" si="20"/>
        <v>8.0459770114942515</v>
      </c>
      <c r="AS47" s="10">
        <f t="shared" si="21"/>
        <v>0</v>
      </c>
      <c r="AT47" s="10">
        <f t="shared" si="22"/>
        <v>0</v>
      </c>
      <c r="AU47" s="56">
        <v>1</v>
      </c>
      <c r="AV47" s="56">
        <v>32.814599999999999</v>
      </c>
      <c r="AW47" s="56">
        <v>1</v>
      </c>
      <c r="AX47" s="10">
        <f t="shared" si="23"/>
        <v>8.0459770114942515</v>
      </c>
      <c r="AY47" s="10">
        <f t="shared" si="24"/>
        <v>8.0459770114942514E-2</v>
      </c>
      <c r="AZ47" s="10">
        <f t="shared" si="25"/>
        <v>8.0459770114942514E-2</v>
      </c>
      <c r="BA47" s="56">
        <v>1</v>
      </c>
      <c r="BB47" s="56">
        <v>114.7594</v>
      </c>
      <c r="BC47" s="56">
        <v>1</v>
      </c>
      <c r="BD47" s="10">
        <f t="shared" si="26"/>
        <v>8.0459770114942515</v>
      </c>
      <c r="BE47" s="10">
        <f t="shared" si="27"/>
        <v>8.0459770114942514E-2</v>
      </c>
      <c r="BF47" s="10">
        <f t="shared" si="28"/>
        <v>8.0459770114942514E-2</v>
      </c>
      <c r="BG47" s="56">
        <v>1</v>
      </c>
      <c r="BH47" s="56">
        <v>4.0000000000000001E-3</v>
      </c>
      <c r="BI47" s="56">
        <v>1</v>
      </c>
      <c r="BJ47" s="10">
        <f t="shared" si="29"/>
        <v>6.8965517241379306</v>
      </c>
      <c r="BK47" s="10">
        <f t="shared" si="30"/>
        <v>6.8965517241379309E-2</v>
      </c>
      <c r="BL47" s="10">
        <f t="shared" si="31"/>
        <v>6.8965517241379309E-2</v>
      </c>
      <c r="BM47" s="56">
        <v>0</v>
      </c>
      <c r="BN47" s="56">
        <v>0</v>
      </c>
      <c r="BO47" s="56">
        <v>0</v>
      </c>
      <c r="BP47" s="10" t="str">
        <f t="shared" si="32"/>
        <v/>
      </c>
      <c r="BQ47" s="10" t="str">
        <f t="shared" si="33"/>
        <v>не применяется</v>
      </c>
      <c r="BR47" s="10" t="str">
        <f t="shared" si="34"/>
        <v/>
      </c>
      <c r="BS47" s="56">
        <v>0</v>
      </c>
      <c r="BT47" s="56">
        <v>0</v>
      </c>
      <c r="BU47" s="56">
        <v>0</v>
      </c>
      <c r="BV47" s="10" t="str">
        <f t="shared" si="35"/>
        <v/>
      </c>
      <c r="BW47" s="10" t="str">
        <f t="shared" si="36"/>
        <v>не применяется</v>
      </c>
      <c r="BX47" s="10" t="str">
        <f t="shared" si="37"/>
        <v/>
      </c>
      <c r="BY47" s="56">
        <v>1</v>
      </c>
      <c r="BZ47" s="56">
        <v>1.4999999999999999E-2</v>
      </c>
      <c r="CA47" s="56">
        <v>0.99890000000000001</v>
      </c>
      <c r="CB47" s="10">
        <f t="shared" si="38"/>
        <v>6.8965517241379306</v>
      </c>
      <c r="CC47" s="10">
        <f t="shared" si="39"/>
        <v>6.88896551724138E-2</v>
      </c>
      <c r="CD47" s="10">
        <f t="shared" si="40"/>
        <v>6.88896551724138E-2</v>
      </c>
      <c r="CE47" s="56">
        <v>1</v>
      </c>
      <c r="CF47" s="56">
        <v>0</v>
      </c>
      <c r="CG47" s="56">
        <v>1</v>
      </c>
      <c r="CH47" s="10">
        <f t="shared" si="41"/>
        <v>8.0459770114942515</v>
      </c>
      <c r="CI47" s="10">
        <f t="shared" si="42"/>
        <v>8.0459770114942514E-2</v>
      </c>
      <c r="CJ47" s="10">
        <f t="shared" si="43"/>
        <v>8.0459770114942514E-2</v>
      </c>
      <c r="CK47" s="56">
        <v>1</v>
      </c>
      <c r="CL47" s="56">
        <v>0</v>
      </c>
      <c r="CM47" s="56">
        <v>1</v>
      </c>
      <c r="CN47" s="10">
        <f t="shared" si="44"/>
        <v>6.8965517241379306</v>
      </c>
      <c r="CO47" s="10">
        <f t="shared" si="45"/>
        <v>6.8965517241379309E-2</v>
      </c>
      <c r="CP47" s="10">
        <f t="shared" si="46"/>
        <v>6.8965517241379309E-2</v>
      </c>
      <c r="CQ47" s="56">
        <v>1</v>
      </c>
      <c r="CR47" s="56">
        <v>0</v>
      </c>
      <c r="CS47" s="56">
        <v>1</v>
      </c>
      <c r="CT47" s="10">
        <f t="shared" si="47"/>
        <v>6.8965517241379306</v>
      </c>
      <c r="CU47" s="10">
        <f t="shared" si="48"/>
        <v>6.8965517241379309E-2</v>
      </c>
      <c r="CV47" s="10">
        <f t="shared" si="49"/>
        <v>6.8965517241379309E-2</v>
      </c>
      <c r="CW47" s="10">
        <f t="shared" si="50"/>
        <v>1.25</v>
      </c>
      <c r="CX47" s="10">
        <f t="shared" si="51"/>
        <v>1.25</v>
      </c>
      <c r="CY47" s="10">
        <f t="shared" si="52"/>
        <v>1</v>
      </c>
      <c r="CZ47" s="10">
        <f t="shared" si="53"/>
        <v>1.75</v>
      </c>
      <c r="DA47" s="10">
        <f t="shared" si="54"/>
        <v>1.75</v>
      </c>
      <c r="DB47" s="10">
        <f t="shared" si="55"/>
        <v>1.75</v>
      </c>
      <c r="DC47" s="10">
        <f t="shared" si="56"/>
        <v>1.75</v>
      </c>
      <c r="DD47" s="10">
        <f t="shared" si="57"/>
        <v>1.75</v>
      </c>
      <c r="DE47" s="10">
        <f t="shared" si="58"/>
        <v>1.75</v>
      </c>
      <c r="DF47" s="10">
        <f t="shared" si="59"/>
        <v>1.5</v>
      </c>
      <c r="DG47" s="10" t="str">
        <f t="shared" si="60"/>
        <v/>
      </c>
      <c r="DH47" s="10" t="str">
        <f t="shared" si="61"/>
        <v/>
      </c>
      <c r="DI47" s="10">
        <f t="shared" si="62"/>
        <v>1.5</v>
      </c>
      <c r="DJ47" s="10">
        <f t="shared" si="63"/>
        <v>1.75</v>
      </c>
      <c r="DK47" s="10">
        <f t="shared" si="64"/>
        <v>1.5</v>
      </c>
      <c r="DL47" s="10">
        <f t="shared" si="65"/>
        <v>1.5</v>
      </c>
      <c r="DM47" s="10">
        <f t="shared" si="66"/>
        <v>21.75</v>
      </c>
    </row>
    <row r="48" spans="1:117" ht="13.5" customHeight="1" x14ac:dyDescent="0.2">
      <c r="BB48" s="8"/>
    </row>
    <row r="66" spans="54:54" ht="30" customHeight="1" x14ac:dyDescent="0.2">
      <c r="BB66"/>
    </row>
  </sheetData>
  <sheetProtection password="AFF0" sheet="1" objects="1" scenarios="1" formatCells="0" formatColumns="0" formatRows="0" deleteColumns="0" deleteRows="0"/>
  <protectedRanges>
    <protectedRange sqref="C27:C47" name="krista_tr_51240_0_0"/>
    <protectedRange sqref="D27:D47" name="krista_tr_40531_0_0"/>
    <protectedRange sqref="H27:H47" name="krista_tf_40535_0_0"/>
    <protectedRange sqref="I27:I47" name="krista_tf_40536_0_0"/>
    <protectedRange sqref="J27:J47" name="krista_tr_40537_0_0"/>
    <protectedRange sqref="N27:N47" name="krista_tf_40547_0_0"/>
    <protectedRange sqref="O27:O47" name="krista_tf_40548_0_0"/>
    <protectedRange sqref="P27:P47" name="krista_tr_40549_0_0"/>
    <protectedRange sqref="T27:T47" name="krista_tf_40553_0_0"/>
    <protectedRange sqref="U27:U47" name="krista_tf_40554_0_0"/>
    <protectedRange sqref="V27:V47" name="krista_tr_40555_0_0"/>
    <protectedRange sqref="Z27:Z47" name="krista_tf_40559_0_0"/>
    <protectedRange sqref="AA27:AA47" name="krista_tf_40560_0_0"/>
    <protectedRange sqref="AB27:AB47" name="krista_tr_40561_0_0"/>
    <protectedRange sqref="AF27:AF47" name="krista_tf_40565_0_0"/>
    <protectedRange sqref="AG27:AG47" name="krista_tf_40566_0_0"/>
    <protectedRange sqref="AH27:AH47" name="krista_tr_40567_0_0"/>
    <protectedRange sqref="AL27:AL47" name="krista_tf_40571_0_0"/>
    <protectedRange sqref="AM27:AM47" name="krista_tf_40572_0_0"/>
    <protectedRange sqref="AN27:AN47" name="krista_tr_40573_0_0"/>
    <protectedRange sqref="AR27:AR47" name="krista_tf_61979_0_0"/>
    <protectedRange sqref="AS27:AS47" name="krista_tf_61980_0_0"/>
    <protectedRange sqref="AT27:AT47" name="krista_tr_61981_0_0"/>
    <protectedRange sqref="AX27:AX47" name="krista_tf_62156_0_0"/>
    <protectedRange sqref="AY27:AY47" name="krista_tf_62157_0_0"/>
    <protectedRange sqref="AZ27:AZ47" name="krista_tr_62158_0_0"/>
    <protectedRange sqref="BD27:BD47" name="krista_tf_62163_0_0"/>
    <protectedRange sqref="BE27:BE47" name="krista_tf_62164_0_0"/>
    <protectedRange sqref="BF27:BF47" name="krista_tr_62165_0_0"/>
    <protectedRange sqref="BJ27:BJ47" name="krista_tf_62248_0_0"/>
    <protectedRange sqref="BK27:BK47" name="krista_tf_62249_0_0"/>
    <protectedRange sqref="BL27:BL47" name="krista_tr_62250_0_0"/>
    <protectedRange sqref="BP27:BP47" name="krista_tf_62507_0_0"/>
    <protectedRange sqref="BQ27:BQ47" name="krista_tf_62508_0_0"/>
    <protectedRange sqref="BR27:BR47" name="krista_tr_62509_0_0"/>
    <protectedRange sqref="BV27:BV47" name="krista_tf_62513_0_0"/>
    <protectedRange sqref="BW27:BW47" name="krista_tf_62514_0_0"/>
    <protectedRange sqref="BX27:BX47" name="krista_tr_62515_0_0"/>
    <protectedRange sqref="CB27:CB47" name="krista_tf_62519_0_0"/>
    <protectedRange sqref="CC27:CC47" name="krista_tf_62520_0_0"/>
    <protectedRange sqref="CD27:CD47" name="krista_tr_62521_0_0"/>
    <protectedRange sqref="CH27:CH47" name="krista_tf_62730_0_0"/>
    <protectedRange sqref="CI27:CI47" name="krista_tf_62731_0_0"/>
    <protectedRange sqref="CJ27:CJ47" name="krista_tr_62732_0_0"/>
    <protectedRange sqref="CN27:CN47" name="krista_tf_62736_0_0"/>
    <protectedRange sqref="CO27:CO47" name="krista_tf_62737_0_0"/>
    <protectedRange sqref="CP27:CP47" name="krista_tr_62738_0_0"/>
    <protectedRange sqref="CT27:CT47" name="krista_tf_62742_0_0"/>
    <protectedRange sqref="CU27:CU47" name="krista_tf_62743_0_0"/>
    <protectedRange sqref="CV27:CV47" name="krista_tr_62744_0_0"/>
    <protectedRange sqref="CW27:CW47" name="krista_tf_62243_0_0"/>
    <protectedRange sqref="CX27:CX47" name="krista_tf_62746_0_0"/>
    <protectedRange sqref="CY27:CY47" name="krista_tf_62747_0_0"/>
    <protectedRange sqref="CZ27:CZ47" name="krista_tf_62748_0_0"/>
    <protectedRange sqref="DA27:DA47" name="krista_tf_62749_0_0"/>
    <protectedRange sqref="DB27:DB47" name="krista_tf_62750_0_0"/>
    <protectedRange sqref="DC27:DC47" name="krista_tf_62751_0_0"/>
    <protectedRange sqref="DD27:DD47" name="krista_tf_62752_0_0"/>
    <protectedRange sqref="DE27:DE47" name="krista_tf_62753_0_0"/>
    <protectedRange sqref="DF27:DF47" name="krista_tf_62754_0_0"/>
    <protectedRange sqref="DG27:DG47" name="krista_tf_62755_0_0"/>
    <protectedRange sqref="DH27:DH47" name="krista_tf_62756_0_0"/>
    <protectedRange sqref="DI27:DI47" name="krista_tf_62757_0_0"/>
    <protectedRange sqref="DJ27:DJ47" name="krista_tf_62758_0_0"/>
    <protectedRange sqref="DK27:DK47" name="krista_tf_62759_0_0"/>
    <protectedRange sqref="DL27:DL47" name="krista_tf_62244_0_0"/>
    <protectedRange sqref="DM27:DM47" name="krista_tf_40588_0_0"/>
  </protectedRanges>
  <mergeCells count="38">
    <mergeCell ref="CW25:DM25"/>
    <mergeCell ref="BS25:BX25"/>
    <mergeCell ref="BY25:CD25"/>
    <mergeCell ref="CE25:CJ25"/>
    <mergeCell ref="CK25:CP25"/>
    <mergeCell ref="CQ25:CV25"/>
    <mergeCell ref="B13:M13"/>
    <mergeCell ref="AU25:AZ25"/>
    <mergeCell ref="K25:P25"/>
    <mergeCell ref="A1:E1"/>
    <mergeCell ref="A25:A26"/>
    <mergeCell ref="B25:B26"/>
    <mergeCell ref="C25:C26"/>
    <mergeCell ref="D25:D26"/>
    <mergeCell ref="E25:J25"/>
    <mergeCell ref="B8:M8"/>
    <mergeCell ref="B9:M9"/>
    <mergeCell ref="B10:M10"/>
    <mergeCell ref="B11:M11"/>
    <mergeCell ref="B12:M12"/>
    <mergeCell ref="B14:M14"/>
    <mergeCell ref="B15:M15"/>
    <mergeCell ref="B16:M16"/>
    <mergeCell ref="B17:M17"/>
    <mergeCell ref="B22:M22"/>
    <mergeCell ref="B18:M18"/>
    <mergeCell ref="B20:M20"/>
    <mergeCell ref="B19:M19"/>
    <mergeCell ref="B21:M21"/>
    <mergeCell ref="AO25:AT25"/>
    <mergeCell ref="BM25:BR25"/>
    <mergeCell ref="B23:M23"/>
    <mergeCell ref="BA25:BF25"/>
    <mergeCell ref="BG25:BL25"/>
    <mergeCell ref="AC25:AH25"/>
    <mergeCell ref="AI25:AN25"/>
    <mergeCell ref="Q25:V25"/>
    <mergeCell ref="W25:AB25"/>
  </mergeCells>
  <conditionalFormatting sqref="A23 A8:A12">
    <cfRule type="expression" dxfId="16" priority="12" stopIfTrue="1">
      <formula>"(сумм(A8:F12)&lt;&gt;100"</formula>
    </cfRule>
  </conditionalFormatting>
  <conditionalFormatting sqref="A13">
    <cfRule type="expression" dxfId="15" priority="11" stopIfTrue="1">
      <formula>"(сумм(A8:F12)&lt;&gt;100"</formula>
    </cfRule>
  </conditionalFormatting>
  <conditionalFormatting sqref="A14">
    <cfRule type="expression" dxfId="14" priority="10" stopIfTrue="1">
      <formula>"(сумм(A8:F12)&lt;&gt;100"</formula>
    </cfRule>
  </conditionalFormatting>
  <conditionalFormatting sqref="A15">
    <cfRule type="expression" dxfId="13" priority="9" stopIfTrue="1">
      <formula>"(сумм(A8:F12)&lt;&gt;100"</formula>
    </cfRule>
  </conditionalFormatting>
  <conditionalFormatting sqref="A16">
    <cfRule type="expression" dxfId="12" priority="8" stopIfTrue="1">
      <formula>"(сумм(A8:F12)&lt;&gt;100"</formula>
    </cfRule>
  </conditionalFormatting>
  <conditionalFormatting sqref="A17">
    <cfRule type="expression" dxfId="11" priority="6" stopIfTrue="1">
      <formula>"(сумм(A8:F12)&lt;&gt;100"</formula>
    </cfRule>
  </conditionalFormatting>
  <conditionalFormatting sqref="A22">
    <cfRule type="expression" dxfId="10" priority="5" stopIfTrue="1">
      <formula>"(сумм(A8:F12)&lt;&gt;100"</formula>
    </cfRule>
  </conditionalFormatting>
  <conditionalFormatting sqref="A18">
    <cfRule type="expression" dxfId="9" priority="4" stopIfTrue="1">
      <formula>"(сумм(A8:F12)&lt;&gt;100"</formula>
    </cfRule>
  </conditionalFormatting>
  <conditionalFormatting sqref="A20">
    <cfRule type="expression" dxfId="8" priority="3" stopIfTrue="1">
      <formula>"(сумм(A8:F12)&lt;&gt;100"</formula>
    </cfRule>
  </conditionalFormatting>
  <conditionalFormatting sqref="A19">
    <cfRule type="expression" dxfId="7" priority="2" stopIfTrue="1">
      <formula>"(сумм(A8:F12)&lt;&gt;100"</formula>
    </cfRule>
  </conditionalFormatting>
  <conditionalFormatting sqref="A21">
    <cfRule type="expression" dxfId="6" priority="1" stopIfTrue="1">
      <formula>"(сумм(A8:F12)&lt;&gt;100"</formula>
    </cfRule>
  </conditionalFormatting>
  <pageMargins left="0.23622047244094491" right="3.937007874015748E-2" top="0.74803149606299213" bottom="0.74803149606299213" header="0.31496062992125984" footer="0.31496062992125984"/>
  <pageSetup paperSize="9" scale="61" fitToWidth="0" orientation="landscape" r:id="rId1"/>
  <headerFooter alignWithMargins="0"/>
  <colBreaks count="1" manualBreakCount="1">
    <brk id="27" max="46" man="1"/>
  </colBreaks>
  <customProperties>
    <customPr name="40591" r:id="rId2"/>
    <customPr name="40593" r:id="rId3"/>
    <customPr name="40595" r:id="rId4"/>
    <customPr name="40596" r:id="rId5"/>
    <customPr name="40598" r:id="rId6"/>
    <customPr name="40599" r:id="rId7"/>
    <customPr name="62761" r:id="rId8"/>
    <customPr name="62762" r:id="rId9"/>
    <customPr name="62763" r:id="rId10"/>
    <customPr name="62764" r:id="rId11"/>
    <customPr name="62765" r:id="rId12"/>
    <customPr name="62766" r:id="rId13"/>
    <customPr name="62767" r:id="rId14"/>
    <customPr name="62768" r:id="rId15"/>
    <customPr name="62769" r:id="rId16"/>
    <customPr name="62770" r:id="rId17"/>
    <customPr name="62771" r:id="rId18"/>
    <customPr name="krista_fm_columnsmarkup" r:id="rId19"/>
    <customPr name="krista_fm_consts" r:id="rId20"/>
    <customPr name="krista_fm_Events" r:id="rId21"/>
    <customPr name="krista_fm_metadataXML" r:id="rId22"/>
    <customPr name="krista_fm_rowsaxis" r:id="rId23"/>
    <customPr name="krista_fm_rowsmarkup" r:id="rId24"/>
    <customPr name="krista_SheetHistory" r:id="rId25"/>
    <customPr name="p14" r:id="rId26"/>
    <customPr name="p18" r:id="rId27"/>
    <customPr name="p20" r:id="rId28"/>
  </customProperties>
  <legacyDrawing r:id="rId2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rgb="FFFFC000"/>
    <pageSetUpPr fitToPage="1"/>
  </sheetPr>
  <dimension ref="A1:AN68"/>
  <sheetViews>
    <sheetView topLeftCell="R1" zoomScale="80" zoomScaleNormal="80" zoomScaleSheetLayoutView="85" workbookViewId="0">
      <selection activeCell="AI1" sqref="AI1:AN1048576"/>
    </sheetView>
  </sheetViews>
  <sheetFormatPr defaultRowHeight="12.75" outlineLevelRow="1" x14ac:dyDescent="0.2"/>
  <cols>
    <col min="1" max="1" width="6.28515625" customWidth="1"/>
    <col min="2" max="2" width="42.140625" customWidth="1"/>
    <col min="3" max="3" width="12.7109375" customWidth="1"/>
    <col min="4" max="4" width="16.42578125" customWidth="1"/>
    <col min="5" max="5" width="14.5703125" customWidth="1"/>
    <col min="6" max="6" width="12.7109375" customWidth="1"/>
    <col min="7" max="7" width="11.5703125" customWidth="1"/>
    <col min="8" max="9" width="13" customWidth="1"/>
    <col min="10" max="10" width="11.85546875" customWidth="1"/>
    <col min="11" max="11" width="15" customWidth="1"/>
    <col min="12" max="12" width="12.5703125" customWidth="1"/>
    <col min="13" max="13" width="11.7109375" customWidth="1"/>
    <col min="14" max="14" width="12.7109375" customWidth="1"/>
    <col min="15" max="15" width="14.5703125" customWidth="1"/>
    <col min="16" max="16" width="13.28515625" customWidth="1"/>
    <col min="17" max="17" width="13.85546875" customWidth="1"/>
    <col min="18" max="18" width="11.42578125" customWidth="1"/>
    <col min="19" max="19" width="13" customWidth="1"/>
    <col min="20" max="20" width="13.140625" customWidth="1"/>
    <col min="21" max="21" width="13.42578125" customWidth="1"/>
    <col min="22" max="22" width="14.140625" customWidth="1"/>
    <col min="23" max="23" width="14" customWidth="1"/>
    <col min="24" max="24" width="12.140625" style="7" customWidth="1"/>
    <col min="25" max="25" width="11.85546875" style="7" customWidth="1"/>
    <col min="26" max="26" width="14.85546875" style="7" customWidth="1"/>
    <col min="27" max="27" width="14.42578125" customWidth="1"/>
    <col min="28" max="28" width="15.7109375" customWidth="1"/>
    <col min="29" max="29" width="15.140625" customWidth="1"/>
    <col min="30" max="30" width="14" customWidth="1"/>
    <col min="31" max="31" width="14.28515625" customWidth="1"/>
    <col min="32" max="32" width="13.5703125" customWidth="1"/>
    <col min="33" max="33" width="13.42578125" customWidth="1"/>
    <col min="34" max="34" width="14.140625" customWidth="1"/>
    <col min="35" max="40" width="8.5703125" customWidth="1"/>
    <col min="41" max="43" width="31.28515625" customWidth="1"/>
    <col min="44" max="44" width="27.42578125" customWidth="1"/>
    <col min="45" max="47" width="34.28515625" customWidth="1"/>
    <col min="48" max="51" width="27.42578125" customWidth="1"/>
    <col min="52" max="52" width="39.42578125" customWidth="1"/>
    <col min="53" max="53" width="41.28515625" customWidth="1"/>
    <col min="54" max="65" width="27.42578125" customWidth="1"/>
    <col min="68" max="68" width="10.28515625" bestFit="1" customWidth="1"/>
    <col min="71" max="71" width="10.28515625" bestFit="1" customWidth="1"/>
    <col min="74" max="74" width="10.28515625" bestFit="1" customWidth="1"/>
    <col min="77" max="77" width="10.28515625" bestFit="1" customWidth="1"/>
    <col min="80" max="80" width="10.28515625" bestFit="1" customWidth="1"/>
    <col min="83" max="83" width="10.28515625" bestFit="1" customWidth="1"/>
    <col min="86" max="86" width="10.28515625" bestFit="1" customWidth="1"/>
    <col min="89" max="89" width="10.28515625" bestFit="1" customWidth="1"/>
    <col min="92" max="92" width="10.28515625" bestFit="1" customWidth="1"/>
    <col min="95" max="95" width="10.28515625" bestFit="1" customWidth="1"/>
    <col min="98" max="98" width="10.28515625" bestFit="1" customWidth="1"/>
    <col min="101" max="101" width="10.28515625" bestFit="1" customWidth="1"/>
    <col min="104" max="104" width="10.28515625" bestFit="1" customWidth="1"/>
    <col min="107" max="107" width="10.28515625" bestFit="1" customWidth="1"/>
    <col min="110" max="110" width="10.28515625" bestFit="1" customWidth="1"/>
    <col min="113" max="113" width="10.28515625" bestFit="1" customWidth="1"/>
    <col min="116" max="116" width="10.28515625" bestFit="1" customWidth="1"/>
    <col min="119" max="119" width="10.28515625" bestFit="1" customWidth="1"/>
    <col min="122" max="122" width="10.28515625" bestFit="1" customWidth="1"/>
    <col min="125" max="125" width="10.28515625" bestFit="1" customWidth="1"/>
    <col min="128" max="128" width="10.28515625" bestFit="1" customWidth="1"/>
    <col min="131" max="131" width="10.28515625" bestFit="1" customWidth="1"/>
    <col min="134" max="134" width="10.28515625" bestFit="1" customWidth="1"/>
    <col min="137" max="137" width="10.28515625" bestFit="1" customWidth="1"/>
    <col min="140" max="140" width="10.28515625" bestFit="1" customWidth="1"/>
    <col min="143" max="143" width="10.28515625" bestFit="1" customWidth="1"/>
    <col min="146" max="146" width="10.28515625" bestFit="1" customWidth="1"/>
    <col min="149" max="149" width="10.28515625" bestFit="1" customWidth="1"/>
    <col min="152" max="152" width="10.28515625" bestFit="1" customWidth="1"/>
    <col min="155" max="155" width="10.28515625" bestFit="1" customWidth="1"/>
    <col min="158" max="158" width="10.28515625" bestFit="1" customWidth="1"/>
    <col min="161" max="161" width="10.28515625" bestFit="1" customWidth="1"/>
    <col min="164" max="164" width="10.28515625" bestFit="1" customWidth="1"/>
    <col min="167" max="167" width="10.28515625" bestFit="1" customWidth="1"/>
    <col min="170" max="170" width="10.28515625" bestFit="1" customWidth="1"/>
    <col min="173" max="173" width="10.28515625" bestFit="1" customWidth="1"/>
    <col min="176" max="176" width="10.28515625" bestFit="1" customWidth="1"/>
    <col min="179" max="179" width="10.28515625" bestFit="1" customWidth="1"/>
    <col min="182" max="182" width="10.28515625" bestFit="1" customWidth="1"/>
    <col min="185" max="185" width="10.28515625" bestFit="1" customWidth="1"/>
    <col min="188" max="188" width="10.28515625" bestFit="1" customWidth="1"/>
    <col min="191" max="191" width="10.28515625" bestFit="1" customWidth="1"/>
    <col min="194" max="194" width="10.28515625" bestFit="1" customWidth="1"/>
    <col min="197" max="197" width="10.28515625" bestFit="1" customWidth="1"/>
    <col min="200" max="200" width="10.28515625" bestFit="1" customWidth="1"/>
    <col min="203" max="203" width="10.28515625" bestFit="1" customWidth="1"/>
    <col min="206" max="206" width="10.28515625" bestFit="1" customWidth="1"/>
  </cols>
  <sheetData>
    <row r="1" spans="1:40" ht="32.25" customHeight="1" x14ac:dyDescent="0.2">
      <c r="A1" s="78" t="s">
        <v>69</v>
      </c>
      <c r="B1" s="79"/>
      <c r="C1" s="79"/>
      <c r="D1" s="79"/>
      <c r="E1" s="79"/>
      <c r="W1" s="8"/>
      <c r="X1" s="8"/>
      <c r="Y1" s="8"/>
      <c r="Z1" s="8"/>
    </row>
    <row r="2" spans="1:40" x14ac:dyDescent="0.2">
      <c r="W2" s="8"/>
      <c r="X2" s="8"/>
      <c r="Y2" s="8"/>
      <c r="Z2" s="8"/>
    </row>
    <row r="3" spans="1:40" hidden="1" outlineLevel="1" x14ac:dyDescent="0.2">
      <c r="A3" s="2" t="s">
        <v>13</v>
      </c>
      <c r="B3" s="2"/>
      <c r="C3" s="2"/>
      <c r="D3" s="2"/>
      <c r="E3" s="2"/>
      <c r="F3" s="2"/>
      <c r="G3" s="2"/>
      <c r="H3" s="2"/>
      <c r="W3" s="8"/>
      <c r="X3" s="8"/>
      <c r="Y3" s="8"/>
      <c r="Z3" s="8"/>
    </row>
    <row r="4" spans="1:40" hidden="1" outlineLevel="1" x14ac:dyDescent="0.2">
      <c r="A4" s="2" t="s">
        <v>14</v>
      </c>
      <c r="B4" s="2"/>
      <c r="C4" s="2"/>
      <c r="D4" s="2"/>
      <c r="E4" s="2"/>
      <c r="F4" s="2"/>
      <c r="G4" s="2"/>
      <c r="H4" s="2"/>
      <c r="W4" s="8"/>
      <c r="X4" s="8"/>
      <c r="Y4" s="8"/>
      <c r="Z4" s="8"/>
    </row>
    <row r="5" spans="1:40" hidden="1" outlineLevel="1" x14ac:dyDescent="0.2">
      <c r="A5" s="2" t="s">
        <v>0</v>
      </c>
      <c r="B5" s="2"/>
      <c r="C5" s="2"/>
      <c r="D5" s="2"/>
      <c r="E5" s="2"/>
      <c r="F5" s="2"/>
      <c r="G5" s="2"/>
      <c r="H5" s="2"/>
      <c r="W5" s="8"/>
      <c r="X5" s="8"/>
      <c r="Y5" s="8"/>
      <c r="Z5" s="8"/>
    </row>
    <row r="6" spans="1:40" hidden="1" outlineLevel="1" x14ac:dyDescent="0.2">
      <c r="A6" s="2" t="s">
        <v>6</v>
      </c>
      <c r="B6" s="2"/>
      <c r="C6" s="2"/>
      <c r="D6" s="2"/>
      <c r="E6" s="2"/>
      <c r="F6" s="2"/>
      <c r="G6" s="2"/>
      <c r="H6" s="2"/>
      <c r="W6" s="8"/>
      <c r="X6" s="8"/>
      <c r="Y6" s="8"/>
      <c r="Z6" s="8"/>
    </row>
    <row r="7" spans="1:40" ht="21" hidden="1" customHeight="1" outlineLevel="1" thickBot="1" x14ac:dyDescent="0.25">
      <c r="A7" s="53" t="s">
        <v>1</v>
      </c>
      <c r="B7" s="4"/>
      <c r="C7" s="4"/>
      <c r="D7" s="4"/>
      <c r="E7" s="4"/>
      <c r="F7" s="4"/>
      <c r="G7" s="4"/>
      <c r="H7" s="4"/>
      <c r="W7" s="8"/>
      <c r="X7" s="8"/>
      <c r="Y7" s="8"/>
      <c r="Z7" s="8"/>
    </row>
    <row r="8" spans="1:40" ht="25.5" hidden="1" customHeight="1" outlineLevel="1" thickBot="1" x14ac:dyDescent="0.25">
      <c r="A8" s="5">
        <v>30</v>
      </c>
      <c r="B8" s="70" t="s">
        <v>68</v>
      </c>
      <c r="C8" s="71"/>
      <c r="D8" s="71"/>
      <c r="E8" s="71"/>
      <c r="F8" s="71"/>
      <c r="G8" s="71"/>
      <c r="H8" s="71"/>
      <c r="W8" s="8"/>
      <c r="X8" s="8"/>
      <c r="Y8" s="8"/>
      <c r="Z8" s="8"/>
    </row>
    <row r="9" spans="1:40" ht="30" hidden="1" customHeight="1" outlineLevel="1" thickBot="1" x14ac:dyDescent="0.25">
      <c r="A9" s="5">
        <v>20</v>
      </c>
      <c r="B9" s="70" t="s">
        <v>94</v>
      </c>
      <c r="C9" s="71"/>
      <c r="D9" s="71"/>
      <c r="E9" s="71"/>
      <c r="F9" s="72"/>
      <c r="G9" s="72"/>
      <c r="H9" s="72"/>
      <c r="W9" s="8"/>
      <c r="X9" s="8"/>
      <c r="Y9" s="8"/>
      <c r="Z9" s="8"/>
    </row>
    <row r="10" spans="1:40" ht="28.5" hidden="1" customHeight="1" outlineLevel="1" thickBot="1" x14ac:dyDescent="0.25">
      <c r="A10" s="5">
        <v>30</v>
      </c>
      <c r="B10" s="70" t="s">
        <v>70</v>
      </c>
      <c r="C10" s="72"/>
      <c r="D10" s="72"/>
      <c r="E10" s="72"/>
      <c r="F10" s="72"/>
      <c r="G10" s="72"/>
      <c r="H10" s="72"/>
      <c r="W10" s="8"/>
      <c r="X10" s="8"/>
      <c r="Y10" s="8"/>
      <c r="Z10" s="8"/>
    </row>
    <row r="11" spans="1:40" ht="27.75" hidden="1" customHeight="1" outlineLevel="1" thickBot="1" x14ac:dyDescent="0.25">
      <c r="A11" s="5">
        <v>10</v>
      </c>
      <c r="B11" s="70" t="s">
        <v>71</v>
      </c>
      <c r="C11" s="72"/>
      <c r="D11" s="72"/>
      <c r="E11" s="72"/>
      <c r="F11" s="72"/>
      <c r="G11" s="72"/>
      <c r="H11" s="72"/>
      <c r="W11" s="8"/>
      <c r="X11" s="8"/>
      <c r="Y11" s="8"/>
      <c r="Z11" s="8"/>
    </row>
    <row r="12" spans="1:40" ht="29.25" hidden="1" customHeight="1" outlineLevel="1" thickBot="1" x14ac:dyDescent="0.25">
      <c r="A12" s="5">
        <v>10</v>
      </c>
      <c r="B12" s="70" t="s">
        <v>72</v>
      </c>
      <c r="C12" s="71"/>
      <c r="D12" s="71"/>
      <c r="E12" s="71"/>
      <c r="F12" s="72"/>
      <c r="G12" s="72"/>
      <c r="H12" s="72"/>
      <c r="W12" s="8"/>
      <c r="X12" s="8"/>
      <c r="Y12" s="8"/>
      <c r="Z12" s="8"/>
    </row>
    <row r="13" spans="1:40" ht="25.5" customHeight="1" collapsed="1" thickBot="1" x14ac:dyDescent="0.25">
      <c r="A13" s="19"/>
      <c r="B13" s="20"/>
      <c r="C13" s="21"/>
      <c r="D13" s="21"/>
      <c r="E13" s="21"/>
      <c r="F13" s="18"/>
      <c r="G13" s="18"/>
      <c r="H13" s="18"/>
      <c r="W13" s="8"/>
      <c r="X13" s="8"/>
      <c r="Y13" s="8"/>
      <c r="Z13" s="8"/>
    </row>
    <row r="14" spans="1:40" ht="67.5" customHeight="1" x14ac:dyDescent="0.2">
      <c r="A14" s="95" t="s">
        <v>8</v>
      </c>
      <c r="B14" s="95" t="s">
        <v>7</v>
      </c>
      <c r="C14" s="95" t="s">
        <v>18</v>
      </c>
      <c r="D14" s="95" t="s">
        <v>90</v>
      </c>
      <c r="E14" s="94" t="s">
        <v>68</v>
      </c>
      <c r="F14" s="90"/>
      <c r="G14" s="90"/>
      <c r="H14" s="90"/>
      <c r="I14" s="90"/>
      <c r="J14" s="93"/>
      <c r="K14" s="89" t="s">
        <v>94</v>
      </c>
      <c r="L14" s="97"/>
      <c r="M14" s="97"/>
      <c r="N14" s="97"/>
      <c r="O14" s="97"/>
      <c r="P14" s="98"/>
      <c r="Q14" s="89" t="s">
        <v>70</v>
      </c>
      <c r="R14" s="90"/>
      <c r="S14" s="90"/>
      <c r="T14" s="90"/>
      <c r="U14" s="90"/>
      <c r="V14" s="93"/>
      <c r="W14" s="89" t="s">
        <v>71</v>
      </c>
      <c r="X14" s="90"/>
      <c r="Y14" s="90"/>
      <c r="Z14" s="90"/>
      <c r="AA14" s="90"/>
      <c r="AB14" s="93"/>
      <c r="AC14" s="89" t="s">
        <v>72</v>
      </c>
      <c r="AD14" s="90"/>
      <c r="AE14" s="90"/>
      <c r="AF14" s="90"/>
      <c r="AG14" s="90"/>
      <c r="AH14" s="90"/>
      <c r="AI14" s="91" t="s">
        <v>4</v>
      </c>
      <c r="AJ14" s="92"/>
      <c r="AK14" s="92"/>
      <c r="AL14" s="92"/>
      <c r="AM14" s="92"/>
      <c r="AN14" s="92"/>
    </row>
    <row r="15" spans="1:40" ht="58.5" customHeight="1" thickBot="1" x14ac:dyDescent="0.25">
      <c r="A15" s="96"/>
      <c r="B15" s="96"/>
      <c r="C15" s="96"/>
      <c r="D15" s="96"/>
      <c r="E15" s="32" t="s">
        <v>38</v>
      </c>
      <c r="F15" s="26" t="s">
        <v>45</v>
      </c>
      <c r="G15" s="26" t="s">
        <v>16</v>
      </c>
      <c r="H15" s="26" t="s">
        <v>37</v>
      </c>
      <c r="I15" s="26" t="s">
        <v>47</v>
      </c>
      <c r="J15" s="33" t="s">
        <v>39</v>
      </c>
      <c r="K15" s="32" t="s">
        <v>38</v>
      </c>
      <c r="L15" s="26" t="s">
        <v>45</v>
      </c>
      <c r="M15" s="26" t="s">
        <v>16</v>
      </c>
      <c r="N15" s="26" t="s">
        <v>37</v>
      </c>
      <c r="O15" s="26" t="s">
        <v>47</v>
      </c>
      <c r="P15" s="33" t="s">
        <v>39</v>
      </c>
      <c r="Q15" s="32" t="s">
        <v>38</v>
      </c>
      <c r="R15" s="26" t="s">
        <v>45</v>
      </c>
      <c r="S15" s="26" t="s">
        <v>16</v>
      </c>
      <c r="T15" s="26" t="s">
        <v>37</v>
      </c>
      <c r="U15" s="26" t="s">
        <v>47</v>
      </c>
      <c r="V15" s="33" t="s">
        <v>39</v>
      </c>
      <c r="W15" s="32" t="s">
        <v>38</v>
      </c>
      <c r="X15" s="26" t="s">
        <v>45</v>
      </c>
      <c r="Y15" s="26" t="s">
        <v>16</v>
      </c>
      <c r="Z15" s="26" t="s">
        <v>37</v>
      </c>
      <c r="AA15" s="26" t="s">
        <v>47</v>
      </c>
      <c r="AB15" s="33" t="s">
        <v>39</v>
      </c>
      <c r="AC15" s="32" t="s">
        <v>38</v>
      </c>
      <c r="AD15" s="26" t="s">
        <v>45</v>
      </c>
      <c r="AE15" s="26" t="s">
        <v>16</v>
      </c>
      <c r="AF15" s="26" t="s">
        <v>37</v>
      </c>
      <c r="AG15" s="26" t="s">
        <v>47</v>
      </c>
      <c r="AH15" s="30" t="s">
        <v>39</v>
      </c>
      <c r="AI15" s="40">
        <v>1</v>
      </c>
      <c r="AJ15" s="40">
        <v>2</v>
      </c>
      <c r="AK15" s="40">
        <v>3</v>
      </c>
      <c r="AL15" s="40">
        <v>4</v>
      </c>
      <c r="AM15" s="40">
        <v>5</v>
      </c>
      <c r="AN15" s="40" t="s">
        <v>44</v>
      </c>
    </row>
    <row r="16" spans="1:40" ht="25.5" x14ac:dyDescent="0.2">
      <c r="A16" s="1" t="s">
        <v>99</v>
      </c>
      <c r="B16" s="9" t="s">
        <v>19</v>
      </c>
      <c r="C16" s="10">
        <f t="shared" ref="C16:C36" si="0">IF(D16&lt;&gt;1,"",SUM(J16,P16,V16,AB16,AH16))</f>
        <v>1</v>
      </c>
      <c r="D16" s="10">
        <f t="shared" ref="D16:D36" si="1">IF(SUM(E16,K16,Q16,W16,AC16)=0,0,1)</f>
        <v>1</v>
      </c>
      <c r="E16" s="56">
        <v>1</v>
      </c>
      <c r="F16" s="56">
        <v>102.5354</v>
      </c>
      <c r="G16" s="56">
        <v>1</v>
      </c>
      <c r="H16" s="10">
        <f t="shared" ref="H16:H36" si="2">IF(E16=1,(MIN(Вес2.1,Вес2.2,Вес2.3,Вес2.4,Вес2.5))*((100/MIN(Вес2.1,Вес2.2,Вес2.3,Вес2.4,Вес2.5))/AN16*Вес2.1/MIN(Вес2.1,Вес2.2,Вес2.3,Вес2.4,Вес2.5)),"")</f>
        <v>37.5</v>
      </c>
      <c r="I16" s="10">
        <f t="shared" ref="I16:I36" si="3">IF(H16="","не применяется",IF(E16=0,"не применяется",H16*G16/100))</f>
        <v>0.375</v>
      </c>
      <c r="J16" s="10">
        <f t="shared" ref="J16:J36" si="4">IF(ISNUMBER(I16),I16,"")</f>
        <v>0.375</v>
      </c>
      <c r="K16" s="56">
        <v>0</v>
      </c>
      <c r="L16" s="56">
        <v>0</v>
      </c>
      <c r="M16" s="56">
        <v>0</v>
      </c>
      <c r="N16" s="10" t="str">
        <f t="shared" ref="N16:N36" si="5">IF(K16=1,(MIN(Вес2.1,Вес2.2,Вес2.3,Вес2.4,Вес2.5))*((100/MIN(Вес2.1,Вес2.2,Вес2.3,Вес2.4,Вес2.5))/AN16*Вес2.2/MIN(Вес2.1,Вес2.2,Вес2.3,Вес2.4,Вес2.5)),"")</f>
        <v/>
      </c>
      <c r="O16" s="10" t="str">
        <f t="shared" ref="O16:O36" si="6">IF(N16="","не применяется",IF(K16=0,"не применяется",N16*M16/100))</f>
        <v>не применяется</v>
      </c>
      <c r="P16" s="10" t="str">
        <f t="shared" ref="P16:P36" si="7">IF(ISNUMBER(O16),O16,"")</f>
        <v/>
      </c>
      <c r="Q16" s="56">
        <v>1</v>
      </c>
      <c r="R16" s="56">
        <v>1</v>
      </c>
      <c r="S16" s="56">
        <v>1</v>
      </c>
      <c r="T16" s="10">
        <f t="shared" ref="T16:T36" si="8">IF(Q16=1,(MIN(Вес2.1,Вес2.2,Вес2.3,Вес2.4,Вес2.5))*((100/MIN(Вес2.1,Вес2.2,Вес2.3,Вес2.4,Вес2.5))/AN16*Вес2.3/MIN(Вес2.1,Вес2.2,Вес2.3,Вес2.4,Вес2.5)),"")</f>
        <v>37.5</v>
      </c>
      <c r="U16" s="10">
        <f t="shared" ref="U16:U36" si="9">IF(T16="","не применяется",IF(Q16=0,"не применяется",T16*S16/100))</f>
        <v>0.375</v>
      </c>
      <c r="V16" s="10">
        <f t="shared" ref="V16:V36" si="10">IF(ISNUMBER(U16),U16,"")</f>
        <v>0.375</v>
      </c>
      <c r="W16" s="56">
        <v>1</v>
      </c>
      <c r="X16" s="56">
        <v>0</v>
      </c>
      <c r="Y16" s="56">
        <v>1</v>
      </c>
      <c r="Z16" s="10">
        <f t="shared" ref="Z16:Z36" si="11">IF(E16=1,(MIN(Вес2.1,Вес2.2,Вес2.3,Вес2.4,Вес2.5))*((100/MIN(Вес2.1,Вес2.2,Вес2.3,Вес2.4,Вес2.5))/AN16*Вес2.4/MIN(Вес2.1,Вес2.2,Вес2.3,Вес2.4,Вес2.5)),"")</f>
        <v>12.5</v>
      </c>
      <c r="AA16" s="10">
        <f t="shared" ref="AA16:AA36" si="12">IF(Z16="","не применяется",IF(W16=0,"не применяется",Z16*Y16/100))</f>
        <v>0.125</v>
      </c>
      <c r="AB16" s="10">
        <f t="shared" ref="AB16:AB36" si="13">IF(ISNUMBER(AA16),AA16,"")</f>
        <v>0.125</v>
      </c>
      <c r="AC16" s="56">
        <v>1</v>
      </c>
      <c r="AD16" s="56">
        <v>-1</v>
      </c>
      <c r="AE16" s="56">
        <v>1</v>
      </c>
      <c r="AF16" s="10">
        <f t="shared" ref="AF16:AF36" si="14">IF(E16=1,(MIN(Вес2.1,Вес2.2,Вес2.3,Вес2.4,Вес2.5))*((100/MIN(Вес2.1,Вес2.2,Вес2.3,Вес2.4,Вес2.5))/AN16*Вес2.5/MIN(Вес2.1,Вес2.2,Вес2.3,Вес2.4,Вес2.5)),"")</f>
        <v>12.5</v>
      </c>
      <c r="AG16" s="10">
        <f t="shared" ref="AG16:AG36" si="15">IF(AF16="","не применяется",IF(AC16=0,"не применяется",AF16*AE16/100))</f>
        <v>0.125</v>
      </c>
      <c r="AH16" s="10">
        <f t="shared" ref="AH16:AH36" si="16">IF(ISNUMBER(AG16),AG16,"")</f>
        <v>0.125</v>
      </c>
      <c r="AI16" s="10">
        <f t="shared" ref="AI16:AI36" si="17">IF(E16=1,Вес2.1/MIN(Вес2.1,Вес2.2,Вес2.3,Вес2.4,Вес2.5),"")</f>
        <v>3</v>
      </c>
      <c r="AJ16" s="10" t="str">
        <f t="shared" ref="AJ16:AJ36" si="18">IF(K16=1,Вес2.2/MIN(Вес2.1,Вес2.2,Вес2.3,Вес2.4,Вес2.5),"")</f>
        <v/>
      </c>
      <c r="AK16" s="10">
        <f t="shared" ref="AK16:AK36" si="19">IF(Q16=1,Вес2.3/MIN(Вес2.1,Вес2.2,Вес2.3,Вес2.4,Вес2.5),"")</f>
        <v>3</v>
      </c>
      <c r="AL16" s="10">
        <f t="shared" ref="AL16:AL36" si="20">IF(W16=1,Вес2.4/MIN(Вес2.1,Вес2.2,Вес2.3,Вес2.4,Вес2.5),"")</f>
        <v>1</v>
      </c>
      <c r="AM16" s="10">
        <f t="shared" ref="AM16:AM36" si="21">IF(AC16=1,Вес2.5/MIN(Вес2.1,Вес2.2,Вес2.3,Вес2.4,Вес2.5),"")</f>
        <v>1</v>
      </c>
      <c r="AN16" s="10">
        <f t="shared" ref="AN16:AN36" si="22">SUM(AI16:AM16)</f>
        <v>8</v>
      </c>
    </row>
    <row r="17" spans="1:40" ht="25.5" x14ac:dyDescent="0.2">
      <c r="A17" s="1" t="s">
        <v>100</v>
      </c>
      <c r="B17" s="9" t="s">
        <v>51</v>
      </c>
      <c r="C17" s="10">
        <f t="shared" si="0"/>
        <v>0.875</v>
      </c>
      <c r="D17" s="10">
        <f t="shared" si="1"/>
        <v>1</v>
      </c>
      <c r="E17" s="56">
        <v>1</v>
      </c>
      <c r="F17" s="56">
        <v>103.9875</v>
      </c>
      <c r="G17" s="56">
        <v>1</v>
      </c>
      <c r="H17" s="10">
        <f t="shared" si="2"/>
        <v>37.5</v>
      </c>
      <c r="I17" s="10">
        <f t="shared" si="3"/>
        <v>0.375</v>
      </c>
      <c r="J17" s="10">
        <f t="shared" si="4"/>
        <v>0.375</v>
      </c>
      <c r="K17" s="56">
        <v>0</v>
      </c>
      <c r="L17" s="56">
        <v>0</v>
      </c>
      <c r="M17" s="56">
        <v>1</v>
      </c>
      <c r="N17" s="10" t="str">
        <f t="shared" si="5"/>
        <v/>
      </c>
      <c r="O17" s="10" t="str">
        <f t="shared" si="6"/>
        <v>не применяется</v>
      </c>
      <c r="P17" s="10" t="str">
        <f t="shared" si="7"/>
        <v/>
      </c>
      <c r="Q17" s="56">
        <v>1</v>
      </c>
      <c r="R17" s="56">
        <v>1</v>
      </c>
      <c r="S17" s="56">
        <v>1</v>
      </c>
      <c r="T17" s="10">
        <f t="shared" si="8"/>
        <v>37.5</v>
      </c>
      <c r="U17" s="10">
        <f t="shared" si="9"/>
        <v>0.375</v>
      </c>
      <c r="V17" s="10">
        <f t="shared" si="10"/>
        <v>0.375</v>
      </c>
      <c r="W17" s="56">
        <v>1</v>
      </c>
      <c r="X17" s="56">
        <v>31498288.670000002</v>
      </c>
      <c r="Y17" s="56">
        <v>0</v>
      </c>
      <c r="Z17" s="10">
        <f t="shared" si="11"/>
        <v>12.5</v>
      </c>
      <c r="AA17" s="10">
        <f t="shared" si="12"/>
        <v>0</v>
      </c>
      <c r="AB17" s="10">
        <f t="shared" si="13"/>
        <v>0</v>
      </c>
      <c r="AC17" s="56">
        <v>1</v>
      </c>
      <c r="AD17" s="56">
        <v>-1.7265999999999999</v>
      </c>
      <c r="AE17" s="56">
        <v>1</v>
      </c>
      <c r="AF17" s="10">
        <f t="shared" si="14"/>
        <v>12.5</v>
      </c>
      <c r="AG17" s="10">
        <f t="shared" si="15"/>
        <v>0.125</v>
      </c>
      <c r="AH17" s="10">
        <f t="shared" si="16"/>
        <v>0.125</v>
      </c>
      <c r="AI17" s="10">
        <f t="shared" si="17"/>
        <v>3</v>
      </c>
      <c r="AJ17" s="10" t="str">
        <f t="shared" si="18"/>
        <v/>
      </c>
      <c r="AK17" s="10">
        <f t="shared" si="19"/>
        <v>3</v>
      </c>
      <c r="AL17" s="10">
        <f t="shared" si="20"/>
        <v>1</v>
      </c>
      <c r="AM17" s="10">
        <f t="shared" si="21"/>
        <v>1</v>
      </c>
      <c r="AN17" s="10">
        <f t="shared" si="22"/>
        <v>8</v>
      </c>
    </row>
    <row r="18" spans="1:40" ht="38.25" x14ac:dyDescent="0.2">
      <c r="A18" s="1" t="s">
        <v>101</v>
      </c>
      <c r="B18" s="9" t="s">
        <v>20</v>
      </c>
      <c r="C18" s="10">
        <f t="shared" si="0"/>
        <v>1</v>
      </c>
      <c r="D18" s="10">
        <f t="shared" si="1"/>
        <v>1</v>
      </c>
      <c r="E18" s="56">
        <v>1</v>
      </c>
      <c r="F18" s="56">
        <v>101.4768</v>
      </c>
      <c r="G18" s="56">
        <v>1</v>
      </c>
      <c r="H18" s="10">
        <f t="shared" si="2"/>
        <v>37.5</v>
      </c>
      <c r="I18" s="10">
        <f t="shared" si="3"/>
        <v>0.375</v>
      </c>
      <c r="J18" s="10">
        <f t="shared" si="4"/>
        <v>0.375</v>
      </c>
      <c r="K18" s="56">
        <v>0</v>
      </c>
      <c r="L18" s="56">
        <v>0</v>
      </c>
      <c r="M18" s="56">
        <v>1</v>
      </c>
      <c r="N18" s="10" t="str">
        <f t="shared" si="5"/>
        <v/>
      </c>
      <c r="O18" s="10" t="str">
        <f t="shared" si="6"/>
        <v>не применяется</v>
      </c>
      <c r="P18" s="10" t="str">
        <f t="shared" si="7"/>
        <v/>
      </c>
      <c r="Q18" s="56">
        <v>1</v>
      </c>
      <c r="R18" s="56">
        <v>1</v>
      </c>
      <c r="S18" s="56">
        <v>1</v>
      </c>
      <c r="T18" s="10">
        <f t="shared" si="8"/>
        <v>37.5</v>
      </c>
      <c r="U18" s="10">
        <f t="shared" si="9"/>
        <v>0.375</v>
      </c>
      <c r="V18" s="10">
        <f t="shared" si="10"/>
        <v>0.375</v>
      </c>
      <c r="W18" s="56">
        <v>1</v>
      </c>
      <c r="X18" s="56">
        <v>0</v>
      </c>
      <c r="Y18" s="56">
        <v>1</v>
      </c>
      <c r="Z18" s="10">
        <f t="shared" si="11"/>
        <v>12.5</v>
      </c>
      <c r="AA18" s="10">
        <f t="shared" si="12"/>
        <v>0.125</v>
      </c>
      <c r="AB18" s="10">
        <f t="shared" si="13"/>
        <v>0.125</v>
      </c>
      <c r="AC18" s="56">
        <v>1</v>
      </c>
      <c r="AD18" s="56">
        <v>-1</v>
      </c>
      <c r="AE18" s="56">
        <v>1</v>
      </c>
      <c r="AF18" s="10">
        <f t="shared" si="14"/>
        <v>12.5</v>
      </c>
      <c r="AG18" s="10">
        <f t="shared" si="15"/>
        <v>0.125</v>
      </c>
      <c r="AH18" s="10">
        <f t="shared" si="16"/>
        <v>0.125</v>
      </c>
      <c r="AI18" s="10">
        <f t="shared" si="17"/>
        <v>3</v>
      </c>
      <c r="AJ18" s="10" t="str">
        <f t="shared" si="18"/>
        <v/>
      </c>
      <c r="AK18" s="10">
        <f t="shared" si="19"/>
        <v>3</v>
      </c>
      <c r="AL18" s="10">
        <f t="shared" si="20"/>
        <v>1</v>
      </c>
      <c r="AM18" s="10">
        <f t="shared" si="21"/>
        <v>1</v>
      </c>
      <c r="AN18" s="10">
        <f t="shared" si="22"/>
        <v>8</v>
      </c>
    </row>
    <row r="19" spans="1:40" ht="25.5" x14ac:dyDescent="0.2">
      <c r="A19" s="1" t="s">
        <v>102</v>
      </c>
      <c r="B19" s="9" t="s">
        <v>21</v>
      </c>
      <c r="C19" s="10">
        <f t="shared" si="0"/>
        <v>0.8125</v>
      </c>
      <c r="D19" s="10">
        <f t="shared" si="1"/>
        <v>1</v>
      </c>
      <c r="E19" s="56">
        <v>1</v>
      </c>
      <c r="F19" s="56">
        <v>111.813</v>
      </c>
      <c r="G19" s="56">
        <v>0.5</v>
      </c>
      <c r="H19" s="10">
        <f t="shared" si="2"/>
        <v>37.5</v>
      </c>
      <c r="I19" s="10">
        <f t="shared" si="3"/>
        <v>0.1875</v>
      </c>
      <c r="J19" s="10">
        <f t="shared" si="4"/>
        <v>0.1875</v>
      </c>
      <c r="K19" s="56">
        <v>0</v>
      </c>
      <c r="L19" s="56">
        <v>0</v>
      </c>
      <c r="M19" s="56">
        <v>0</v>
      </c>
      <c r="N19" s="10" t="str">
        <f t="shared" si="5"/>
        <v/>
      </c>
      <c r="O19" s="10" t="str">
        <f t="shared" si="6"/>
        <v>не применяется</v>
      </c>
      <c r="P19" s="10" t="str">
        <f t="shared" si="7"/>
        <v/>
      </c>
      <c r="Q19" s="56">
        <v>1</v>
      </c>
      <c r="R19" s="56">
        <v>1</v>
      </c>
      <c r="S19" s="56">
        <v>1</v>
      </c>
      <c r="T19" s="10">
        <f t="shared" si="8"/>
        <v>37.5</v>
      </c>
      <c r="U19" s="10">
        <f t="shared" si="9"/>
        <v>0.375</v>
      </c>
      <c r="V19" s="10">
        <f t="shared" si="10"/>
        <v>0.375</v>
      </c>
      <c r="W19" s="56">
        <v>1</v>
      </c>
      <c r="X19" s="56">
        <v>0</v>
      </c>
      <c r="Y19" s="56">
        <v>1</v>
      </c>
      <c r="Z19" s="10">
        <f t="shared" si="11"/>
        <v>12.5</v>
      </c>
      <c r="AA19" s="10">
        <f t="shared" si="12"/>
        <v>0.125</v>
      </c>
      <c r="AB19" s="10">
        <f t="shared" si="13"/>
        <v>0.125</v>
      </c>
      <c r="AC19" s="56">
        <v>1</v>
      </c>
      <c r="AD19" s="56">
        <v>-100</v>
      </c>
      <c r="AE19" s="56">
        <v>1</v>
      </c>
      <c r="AF19" s="10">
        <f t="shared" si="14"/>
        <v>12.5</v>
      </c>
      <c r="AG19" s="10">
        <f t="shared" si="15"/>
        <v>0.125</v>
      </c>
      <c r="AH19" s="10">
        <f t="shared" si="16"/>
        <v>0.125</v>
      </c>
      <c r="AI19" s="10">
        <f t="shared" si="17"/>
        <v>3</v>
      </c>
      <c r="AJ19" s="10" t="str">
        <f t="shared" si="18"/>
        <v/>
      </c>
      <c r="AK19" s="10">
        <f t="shared" si="19"/>
        <v>3</v>
      </c>
      <c r="AL19" s="10">
        <f t="shared" si="20"/>
        <v>1</v>
      </c>
      <c r="AM19" s="10">
        <f t="shared" si="21"/>
        <v>1</v>
      </c>
      <c r="AN19" s="10">
        <f t="shared" si="22"/>
        <v>8</v>
      </c>
    </row>
    <row r="20" spans="1:40" ht="51" x14ac:dyDescent="0.2">
      <c r="A20" s="1" t="s">
        <v>103</v>
      </c>
      <c r="B20" s="9" t="s">
        <v>22</v>
      </c>
      <c r="C20" s="10">
        <f t="shared" si="0"/>
        <v>0.875</v>
      </c>
      <c r="D20" s="10">
        <f t="shared" si="1"/>
        <v>1</v>
      </c>
      <c r="E20" s="56">
        <v>1</v>
      </c>
      <c r="F20" s="56">
        <v>101.4873</v>
      </c>
      <c r="G20" s="56">
        <v>1</v>
      </c>
      <c r="H20" s="10">
        <f t="shared" si="2"/>
        <v>37.5</v>
      </c>
      <c r="I20" s="10">
        <f t="shared" si="3"/>
        <v>0.375</v>
      </c>
      <c r="J20" s="10">
        <f t="shared" si="4"/>
        <v>0.375</v>
      </c>
      <c r="K20" s="56">
        <v>0</v>
      </c>
      <c r="L20" s="56">
        <v>0</v>
      </c>
      <c r="M20" s="56">
        <v>1</v>
      </c>
      <c r="N20" s="10" t="str">
        <f t="shared" si="5"/>
        <v/>
      </c>
      <c r="O20" s="10" t="str">
        <f t="shared" si="6"/>
        <v>не применяется</v>
      </c>
      <c r="P20" s="10" t="str">
        <f t="shared" si="7"/>
        <v/>
      </c>
      <c r="Q20" s="56">
        <v>1</v>
      </c>
      <c r="R20" s="56">
        <v>1</v>
      </c>
      <c r="S20" s="56">
        <v>1</v>
      </c>
      <c r="T20" s="10">
        <f t="shared" si="8"/>
        <v>37.5</v>
      </c>
      <c r="U20" s="10">
        <f t="shared" si="9"/>
        <v>0.375</v>
      </c>
      <c r="V20" s="10">
        <f t="shared" si="10"/>
        <v>0.375</v>
      </c>
      <c r="W20" s="56">
        <v>1</v>
      </c>
      <c r="X20" s="56">
        <v>39713928.460000001</v>
      </c>
      <c r="Y20" s="56">
        <v>0</v>
      </c>
      <c r="Z20" s="10">
        <f t="shared" si="11"/>
        <v>12.5</v>
      </c>
      <c r="AA20" s="10">
        <f t="shared" si="12"/>
        <v>0</v>
      </c>
      <c r="AB20" s="10">
        <f t="shared" si="13"/>
        <v>0</v>
      </c>
      <c r="AC20" s="56">
        <v>1</v>
      </c>
      <c r="AD20" s="56">
        <v>-6.0031999999999996</v>
      </c>
      <c r="AE20" s="56">
        <v>1</v>
      </c>
      <c r="AF20" s="10">
        <f t="shared" si="14"/>
        <v>12.5</v>
      </c>
      <c r="AG20" s="10">
        <f t="shared" si="15"/>
        <v>0.125</v>
      </c>
      <c r="AH20" s="10">
        <f t="shared" si="16"/>
        <v>0.125</v>
      </c>
      <c r="AI20" s="10">
        <f t="shared" si="17"/>
        <v>3</v>
      </c>
      <c r="AJ20" s="10" t="str">
        <f t="shared" si="18"/>
        <v/>
      </c>
      <c r="AK20" s="10">
        <f t="shared" si="19"/>
        <v>3</v>
      </c>
      <c r="AL20" s="10">
        <f t="shared" si="20"/>
        <v>1</v>
      </c>
      <c r="AM20" s="10">
        <f t="shared" si="21"/>
        <v>1</v>
      </c>
      <c r="AN20" s="10">
        <f t="shared" si="22"/>
        <v>8</v>
      </c>
    </row>
    <row r="21" spans="1:40" ht="38.25" x14ac:dyDescent="0.2">
      <c r="A21" s="1" t="s">
        <v>104</v>
      </c>
      <c r="B21" s="9" t="s">
        <v>23</v>
      </c>
      <c r="C21" s="10">
        <f t="shared" si="0"/>
        <v>0.8</v>
      </c>
      <c r="D21" s="10">
        <f t="shared" si="1"/>
        <v>1</v>
      </c>
      <c r="E21" s="56">
        <v>1</v>
      </c>
      <c r="F21" s="56">
        <v>101.8023</v>
      </c>
      <c r="G21" s="56">
        <v>1</v>
      </c>
      <c r="H21" s="10">
        <f t="shared" si="2"/>
        <v>30</v>
      </c>
      <c r="I21" s="10">
        <f t="shared" si="3"/>
        <v>0.3</v>
      </c>
      <c r="J21" s="10">
        <f t="shared" si="4"/>
        <v>0.3</v>
      </c>
      <c r="K21" s="56">
        <v>1</v>
      </c>
      <c r="L21" s="56">
        <v>100</v>
      </c>
      <c r="M21" s="56">
        <v>1</v>
      </c>
      <c r="N21" s="10">
        <f t="shared" si="5"/>
        <v>20</v>
      </c>
      <c r="O21" s="10">
        <f t="shared" si="6"/>
        <v>0.2</v>
      </c>
      <c r="P21" s="10">
        <f t="shared" si="7"/>
        <v>0.2</v>
      </c>
      <c r="Q21" s="56">
        <v>1</v>
      </c>
      <c r="R21" s="56">
        <v>1</v>
      </c>
      <c r="S21" s="56">
        <v>1</v>
      </c>
      <c r="T21" s="10">
        <f t="shared" si="8"/>
        <v>30</v>
      </c>
      <c r="U21" s="10">
        <f t="shared" si="9"/>
        <v>0.3</v>
      </c>
      <c r="V21" s="10">
        <f t="shared" si="10"/>
        <v>0.3</v>
      </c>
      <c r="W21" s="56">
        <v>1</v>
      </c>
      <c r="X21" s="56">
        <v>344193105.26999998</v>
      </c>
      <c r="Y21" s="56">
        <v>0</v>
      </c>
      <c r="Z21" s="10">
        <f t="shared" si="11"/>
        <v>10</v>
      </c>
      <c r="AA21" s="10">
        <f t="shared" si="12"/>
        <v>0</v>
      </c>
      <c r="AB21" s="10">
        <f t="shared" si="13"/>
        <v>0</v>
      </c>
      <c r="AC21" s="56">
        <v>1</v>
      </c>
      <c r="AD21" s="56">
        <v>120.8188</v>
      </c>
      <c r="AE21" s="56">
        <v>0</v>
      </c>
      <c r="AF21" s="10">
        <f t="shared" si="14"/>
        <v>10</v>
      </c>
      <c r="AG21" s="10">
        <f t="shared" si="15"/>
        <v>0</v>
      </c>
      <c r="AH21" s="10">
        <f t="shared" si="16"/>
        <v>0</v>
      </c>
      <c r="AI21" s="10">
        <f t="shared" si="17"/>
        <v>3</v>
      </c>
      <c r="AJ21" s="10">
        <f t="shared" si="18"/>
        <v>2</v>
      </c>
      <c r="AK21" s="10">
        <f t="shared" si="19"/>
        <v>3</v>
      </c>
      <c r="AL21" s="10">
        <f t="shared" si="20"/>
        <v>1</v>
      </c>
      <c r="AM21" s="10">
        <f t="shared" si="21"/>
        <v>1</v>
      </c>
      <c r="AN21" s="10">
        <f t="shared" si="22"/>
        <v>10</v>
      </c>
    </row>
    <row r="22" spans="1:40" ht="38.25" x14ac:dyDescent="0.2">
      <c r="A22" s="1" t="s">
        <v>105</v>
      </c>
      <c r="B22" s="9" t="s">
        <v>24</v>
      </c>
      <c r="C22" s="10">
        <f t="shared" si="0"/>
        <v>0.875</v>
      </c>
      <c r="D22" s="10">
        <f t="shared" si="1"/>
        <v>1</v>
      </c>
      <c r="E22" s="56">
        <v>1</v>
      </c>
      <c r="F22" s="56">
        <v>100.1087</v>
      </c>
      <c r="G22" s="56">
        <v>1</v>
      </c>
      <c r="H22" s="10">
        <f t="shared" si="2"/>
        <v>37.5</v>
      </c>
      <c r="I22" s="10">
        <f t="shared" si="3"/>
        <v>0.375</v>
      </c>
      <c r="J22" s="10">
        <f t="shared" si="4"/>
        <v>0.375</v>
      </c>
      <c r="K22" s="56">
        <v>0</v>
      </c>
      <c r="L22" s="56">
        <v>0</v>
      </c>
      <c r="M22" s="56">
        <v>1</v>
      </c>
      <c r="N22" s="10" t="str">
        <f t="shared" si="5"/>
        <v/>
      </c>
      <c r="O22" s="10" t="str">
        <f t="shared" si="6"/>
        <v>не применяется</v>
      </c>
      <c r="P22" s="10" t="str">
        <f t="shared" si="7"/>
        <v/>
      </c>
      <c r="Q22" s="56">
        <v>1</v>
      </c>
      <c r="R22" s="56">
        <v>1</v>
      </c>
      <c r="S22" s="56">
        <v>1</v>
      </c>
      <c r="T22" s="10">
        <f t="shared" si="8"/>
        <v>37.5</v>
      </c>
      <c r="U22" s="10">
        <f t="shared" si="9"/>
        <v>0.375</v>
      </c>
      <c r="V22" s="10">
        <f t="shared" si="10"/>
        <v>0.375</v>
      </c>
      <c r="W22" s="56">
        <v>1</v>
      </c>
      <c r="X22" s="56">
        <v>353748.67</v>
      </c>
      <c r="Y22" s="56">
        <v>0</v>
      </c>
      <c r="Z22" s="10">
        <f t="shared" si="11"/>
        <v>12.5</v>
      </c>
      <c r="AA22" s="10">
        <f t="shared" si="12"/>
        <v>0</v>
      </c>
      <c r="AB22" s="10">
        <f t="shared" si="13"/>
        <v>0</v>
      </c>
      <c r="AC22" s="56">
        <v>1</v>
      </c>
      <c r="AD22" s="56">
        <v>-1</v>
      </c>
      <c r="AE22" s="56">
        <v>1</v>
      </c>
      <c r="AF22" s="10">
        <f t="shared" si="14"/>
        <v>12.5</v>
      </c>
      <c r="AG22" s="10">
        <f t="shared" si="15"/>
        <v>0.125</v>
      </c>
      <c r="AH22" s="10">
        <f t="shared" si="16"/>
        <v>0.125</v>
      </c>
      <c r="AI22" s="10">
        <f t="shared" si="17"/>
        <v>3</v>
      </c>
      <c r="AJ22" s="10" t="str">
        <f t="shared" si="18"/>
        <v/>
      </c>
      <c r="AK22" s="10">
        <f t="shared" si="19"/>
        <v>3</v>
      </c>
      <c r="AL22" s="10">
        <f t="shared" si="20"/>
        <v>1</v>
      </c>
      <c r="AM22" s="10">
        <f t="shared" si="21"/>
        <v>1</v>
      </c>
      <c r="AN22" s="10">
        <f t="shared" si="22"/>
        <v>8</v>
      </c>
    </row>
    <row r="23" spans="1:40" ht="51" x14ac:dyDescent="0.2">
      <c r="A23" s="1" t="s">
        <v>106</v>
      </c>
      <c r="B23" s="9" t="s">
        <v>25</v>
      </c>
      <c r="C23" s="10">
        <f t="shared" si="0"/>
        <v>0.6875</v>
      </c>
      <c r="D23" s="10">
        <f t="shared" si="1"/>
        <v>1</v>
      </c>
      <c r="E23" s="56">
        <v>1</v>
      </c>
      <c r="F23" s="56">
        <v>113.4627</v>
      </c>
      <c r="G23" s="56">
        <v>0.5</v>
      </c>
      <c r="H23" s="10">
        <f t="shared" si="2"/>
        <v>37.5</v>
      </c>
      <c r="I23" s="10">
        <f t="shared" si="3"/>
        <v>0.1875</v>
      </c>
      <c r="J23" s="10">
        <f t="shared" si="4"/>
        <v>0.1875</v>
      </c>
      <c r="K23" s="56">
        <v>0</v>
      </c>
      <c r="L23" s="56">
        <v>0</v>
      </c>
      <c r="M23" s="56">
        <v>1</v>
      </c>
      <c r="N23" s="10" t="str">
        <f t="shared" si="5"/>
        <v/>
      </c>
      <c r="O23" s="10" t="str">
        <f t="shared" si="6"/>
        <v>не применяется</v>
      </c>
      <c r="P23" s="10" t="str">
        <f t="shared" si="7"/>
        <v/>
      </c>
      <c r="Q23" s="56">
        <v>1</v>
      </c>
      <c r="R23" s="56">
        <v>1</v>
      </c>
      <c r="S23" s="56">
        <v>1</v>
      </c>
      <c r="T23" s="10">
        <f t="shared" si="8"/>
        <v>37.5</v>
      </c>
      <c r="U23" s="10">
        <f t="shared" si="9"/>
        <v>0.375</v>
      </c>
      <c r="V23" s="10">
        <f t="shared" si="10"/>
        <v>0.375</v>
      </c>
      <c r="W23" s="56">
        <v>1</v>
      </c>
      <c r="X23" s="56">
        <v>1026603125.99</v>
      </c>
      <c r="Y23" s="56">
        <v>0</v>
      </c>
      <c r="Z23" s="10">
        <f t="shared" si="11"/>
        <v>12.5</v>
      </c>
      <c r="AA23" s="10">
        <f t="shared" si="12"/>
        <v>0</v>
      </c>
      <c r="AB23" s="10">
        <f t="shared" si="13"/>
        <v>0</v>
      </c>
      <c r="AC23" s="56">
        <v>1</v>
      </c>
      <c r="AD23" s="56">
        <v>-14.007</v>
      </c>
      <c r="AE23" s="56">
        <v>1</v>
      </c>
      <c r="AF23" s="10">
        <f t="shared" si="14"/>
        <v>12.5</v>
      </c>
      <c r="AG23" s="10">
        <f t="shared" si="15"/>
        <v>0.125</v>
      </c>
      <c r="AH23" s="10">
        <f t="shared" si="16"/>
        <v>0.125</v>
      </c>
      <c r="AI23" s="10">
        <f t="shared" si="17"/>
        <v>3</v>
      </c>
      <c r="AJ23" s="10" t="str">
        <f t="shared" si="18"/>
        <v/>
      </c>
      <c r="AK23" s="10">
        <f t="shared" si="19"/>
        <v>3</v>
      </c>
      <c r="AL23" s="10">
        <f t="shared" si="20"/>
        <v>1</v>
      </c>
      <c r="AM23" s="10">
        <f t="shared" si="21"/>
        <v>1</v>
      </c>
      <c r="AN23" s="10">
        <f t="shared" si="22"/>
        <v>8</v>
      </c>
    </row>
    <row r="24" spans="1:40" ht="51" x14ac:dyDescent="0.2">
      <c r="A24" s="1" t="s">
        <v>107</v>
      </c>
      <c r="B24" s="9" t="s">
        <v>50</v>
      </c>
      <c r="C24" s="10">
        <f t="shared" si="0"/>
        <v>0.6875</v>
      </c>
      <c r="D24" s="10">
        <f t="shared" si="1"/>
        <v>1</v>
      </c>
      <c r="E24" s="56">
        <v>1</v>
      </c>
      <c r="F24" s="56">
        <v>353.25729999999999</v>
      </c>
      <c r="G24" s="56">
        <v>0.5</v>
      </c>
      <c r="H24" s="10">
        <f t="shared" si="2"/>
        <v>37.5</v>
      </c>
      <c r="I24" s="10">
        <f t="shared" si="3"/>
        <v>0.1875</v>
      </c>
      <c r="J24" s="10">
        <f t="shared" si="4"/>
        <v>0.1875</v>
      </c>
      <c r="K24" s="56">
        <v>0</v>
      </c>
      <c r="L24" s="56">
        <v>0</v>
      </c>
      <c r="M24" s="56">
        <v>1</v>
      </c>
      <c r="N24" s="10" t="str">
        <f t="shared" si="5"/>
        <v/>
      </c>
      <c r="O24" s="10" t="str">
        <f t="shared" si="6"/>
        <v>не применяется</v>
      </c>
      <c r="P24" s="10" t="str">
        <f t="shared" si="7"/>
        <v/>
      </c>
      <c r="Q24" s="56">
        <v>1</v>
      </c>
      <c r="R24" s="56">
        <v>1</v>
      </c>
      <c r="S24" s="56">
        <v>1</v>
      </c>
      <c r="T24" s="10">
        <f t="shared" si="8"/>
        <v>37.5</v>
      </c>
      <c r="U24" s="10">
        <f t="shared" si="9"/>
        <v>0.375</v>
      </c>
      <c r="V24" s="10">
        <f t="shared" si="10"/>
        <v>0.375</v>
      </c>
      <c r="W24" s="56">
        <v>1</v>
      </c>
      <c r="X24" s="56">
        <v>62678102.490000002</v>
      </c>
      <c r="Y24" s="56">
        <v>0</v>
      </c>
      <c r="Z24" s="10">
        <f t="shared" si="11"/>
        <v>12.5</v>
      </c>
      <c r="AA24" s="10">
        <f t="shared" si="12"/>
        <v>0</v>
      </c>
      <c r="AB24" s="10">
        <f t="shared" si="13"/>
        <v>0</v>
      </c>
      <c r="AC24" s="56">
        <v>1</v>
      </c>
      <c r="AD24" s="56">
        <v>-52.122399999999999</v>
      </c>
      <c r="AE24" s="56">
        <v>1</v>
      </c>
      <c r="AF24" s="10">
        <f t="shared" si="14"/>
        <v>12.5</v>
      </c>
      <c r="AG24" s="10">
        <f t="shared" si="15"/>
        <v>0.125</v>
      </c>
      <c r="AH24" s="10">
        <f t="shared" si="16"/>
        <v>0.125</v>
      </c>
      <c r="AI24" s="10">
        <f t="shared" si="17"/>
        <v>3</v>
      </c>
      <c r="AJ24" s="10" t="str">
        <f t="shared" si="18"/>
        <v/>
      </c>
      <c r="AK24" s="10">
        <f t="shared" si="19"/>
        <v>3</v>
      </c>
      <c r="AL24" s="10">
        <f t="shared" si="20"/>
        <v>1</v>
      </c>
      <c r="AM24" s="10">
        <f t="shared" si="21"/>
        <v>1</v>
      </c>
      <c r="AN24" s="10">
        <f t="shared" si="22"/>
        <v>8</v>
      </c>
    </row>
    <row r="25" spans="1:40" ht="38.25" x14ac:dyDescent="0.2">
      <c r="A25" s="1" t="s">
        <v>108</v>
      </c>
      <c r="B25" s="9" t="s">
        <v>26</v>
      </c>
      <c r="C25" s="10">
        <f t="shared" si="0"/>
        <v>1</v>
      </c>
      <c r="D25" s="10">
        <f t="shared" si="1"/>
        <v>1</v>
      </c>
      <c r="E25" s="56">
        <v>1</v>
      </c>
      <c r="F25" s="56">
        <v>101.3036</v>
      </c>
      <c r="G25" s="56">
        <v>1</v>
      </c>
      <c r="H25" s="10">
        <f t="shared" si="2"/>
        <v>30</v>
      </c>
      <c r="I25" s="10">
        <f t="shared" si="3"/>
        <v>0.3</v>
      </c>
      <c r="J25" s="10">
        <f t="shared" si="4"/>
        <v>0.3</v>
      </c>
      <c r="K25" s="56">
        <v>1</v>
      </c>
      <c r="L25" s="56">
        <v>100</v>
      </c>
      <c r="M25" s="56">
        <v>1</v>
      </c>
      <c r="N25" s="10">
        <f t="shared" si="5"/>
        <v>20</v>
      </c>
      <c r="O25" s="10">
        <f t="shared" si="6"/>
        <v>0.2</v>
      </c>
      <c r="P25" s="10">
        <f t="shared" si="7"/>
        <v>0.2</v>
      </c>
      <c r="Q25" s="56">
        <v>1</v>
      </c>
      <c r="R25" s="56">
        <v>1</v>
      </c>
      <c r="S25" s="56">
        <v>1</v>
      </c>
      <c r="T25" s="10">
        <f t="shared" si="8"/>
        <v>30</v>
      </c>
      <c r="U25" s="10">
        <f t="shared" si="9"/>
        <v>0.3</v>
      </c>
      <c r="V25" s="10">
        <f t="shared" si="10"/>
        <v>0.3</v>
      </c>
      <c r="W25" s="56">
        <v>1</v>
      </c>
      <c r="X25" s="56">
        <v>0</v>
      </c>
      <c r="Y25" s="56">
        <v>1</v>
      </c>
      <c r="Z25" s="10">
        <f t="shared" si="11"/>
        <v>10</v>
      </c>
      <c r="AA25" s="10">
        <f t="shared" si="12"/>
        <v>0.1</v>
      </c>
      <c r="AB25" s="10">
        <f t="shared" si="13"/>
        <v>0.1</v>
      </c>
      <c r="AC25" s="56">
        <v>1</v>
      </c>
      <c r="AD25" s="56">
        <v>-1</v>
      </c>
      <c r="AE25" s="56">
        <v>1</v>
      </c>
      <c r="AF25" s="10">
        <f t="shared" si="14"/>
        <v>10</v>
      </c>
      <c r="AG25" s="10">
        <f t="shared" si="15"/>
        <v>0.1</v>
      </c>
      <c r="AH25" s="10">
        <f t="shared" si="16"/>
        <v>0.1</v>
      </c>
      <c r="AI25" s="10">
        <f t="shared" si="17"/>
        <v>3</v>
      </c>
      <c r="AJ25" s="10">
        <f t="shared" si="18"/>
        <v>2</v>
      </c>
      <c r="AK25" s="10">
        <f t="shared" si="19"/>
        <v>3</v>
      </c>
      <c r="AL25" s="10">
        <f t="shared" si="20"/>
        <v>1</v>
      </c>
      <c r="AM25" s="10">
        <f t="shared" si="21"/>
        <v>1</v>
      </c>
      <c r="AN25" s="10">
        <f t="shared" si="22"/>
        <v>10</v>
      </c>
    </row>
    <row r="26" spans="1:40" ht="38.25" x14ac:dyDescent="0.2">
      <c r="A26" s="1" t="s">
        <v>109</v>
      </c>
      <c r="B26" s="9" t="s">
        <v>27</v>
      </c>
      <c r="C26" s="10">
        <f t="shared" si="0"/>
        <v>0.375</v>
      </c>
      <c r="D26" s="10">
        <f t="shared" si="1"/>
        <v>1</v>
      </c>
      <c r="E26" s="56">
        <v>1</v>
      </c>
      <c r="F26" s="56">
        <v>49.576900000000002</v>
      </c>
      <c r="G26" s="56">
        <v>0</v>
      </c>
      <c r="H26" s="10">
        <f t="shared" si="2"/>
        <v>37.5</v>
      </c>
      <c r="I26" s="10">
        <f t="shared" si="3"/>
        <v>0</v>
      </c>
      <c r="J26" s="10">
        <f t="shared" si="4"/>
        <v>0</v>
      </c>
      <c r="K26" s="56">
        <v>0</v>
      </c>
      <c r="L26" s="56">
        <v>0</v>
      </c>
      <c r="M26" s="56">
        <v>1</v>
      </c>
      <c r="N26" s="10" t="str">
        <f t="shared" si="5"/>
        <v/>
      </c>
      <c r="O26" s="10" t="str">
        <f t="shared" si="6"/>
        <v>не применяется</v>
      </c>
      <c r="P26" s="10" t="str">
        <f t="shared" si="7"/>
        <v/>
      </c>
      <c r="Q26" s="56">
        <v>1</v>
      </c>
      <c r="R26" s="56">
        <v>1</v>
      </c>
      <c r="S26" s="56">
        <v>1</v>
      </c>
      <c r="T26" s="10">
        <f t="shared" si="8"/>
        <v>37.5</v>
      </c>
      <c r="U26" s="10">
        <f t="shared" si="9"/>
        <v>0.375</v>
      </c>
      <c r="V26" s="10">
        <f t="shared" si="10"/>
        <v>0.375</v>
      </c>
      <c r="W26" s="56">
        <v>1</v>
      </c>
      <c r="X26" s="56">
        <v>284665.14</v>
      </c>
      <c r="Y26" s="56">
        <v>0</v>
      </c>
      <c r="Z26" s="10">
        <f t="shared" si="11"/>
        <v>12.5</v>
      </c>
      <c r="AA26" s="10">
        <f t="shared" si="12"/>
        <v>0</v>
      </c>
      <c r="AB26" s="10">
        <f t="shared" si="13"/>
        <v>0</v>
      </c>
      <c r="AC26" s="56">
        <v>1</v>
      </c>
      <c r="AD26" s="56">
        <v>0</v>
      </c>
      <c r="AE26" s="56">
        <v>0</v>
      </c>
      <c r="AF26" s="10">
        <f t="shared" si="14"/>
        <v>12.5</v>
      </c>
      <c r="AG26" s="10">
        <f t="shared" si="15"/>
        <v>0</v>
      </c>
      <c r="AH26" s="10">
        <f t="shared" si="16"/>
        <v>0</v>
      </c>
      <c r="AI26" s="10">
        <f t="shared" si="17"/>
        <v>3</v>
      </c>
      <c r="AJ26" s="10" t="str">
        <f t="shared" si="18"/>
        <v/>
      </c>
      <c r="AK26" s="10">
        <f t="shared" si="19"/>
        <v>3</v>
      </c>
      <c r="AL26" s="10">
        <f t="shared" si="20"/>
        <v>1</v>
      </c>
      <c r="AM26" s="10">
        <f t="shared" si="21"/>
        <v>1</v>
      </c>
      <c r="AN26" s="10">
        <f t="shared" si="22"/>
        <v>8</v>
      </c>
    </row>
    <row r="27" spans="1:40" ht="38.25" x14ac:dyDescent="0.2">
      <c r="A27" s="1" t="s">
        <v>110</v>
      </c>
      <c r="B27" s="9" t="s">
        <v>28</v>
      </c>
      <c r="C27" s="10">
        <f t="shared" si="0"/>
        <v>0.8125</v>
      </c>
      <c r="D27" s="10">
        <f t="shared" si="1"/>
        <v>1</v>
      </c>
      <c r="E27" s="56">
        <v>1</v>
      </c>
      <c r="F27" s="56">
        <v>172.554</v>
      </c>
      <c r="G27" s="56">
        <v>0.5</v>
      </c>
      <c r="H27" s="10">
        <f t="shared" si="2"/>
        <v>37.5</v>
      </c>
      <c r="I27" s="10">
        <f t="shared" si="3"/>
        <v>0.1875</v>
      </c>
      <c r="J27" s="10">
        <f t="shared" si="4"/>
        <v>0.1875</v>
      </c>
      <c r="K27" s="56">
        <v>0</v>
      </c>
      <c r="L27" s="56">
        <v>0</v>
      </c>
      <c r="M27" s="56">
        <v>1</v>
      </c>
      <c r="N27" s="10" t="str">
        <f t="shared" si="5"/>
        <v/>
      </c>
      <c r="O27" s="10" t="str">
        <f t="shared" si="6"/>
        <v>не применяется</v>
      </c>
      <c r="P27" s="10" t="str">
        <f t="shared" si="7"/>
        <v/>
      </c>
      <c r="Q27" s="56">
        <v>1</v>
      </c>
      <c r="R27" s="56">
        <v>1</v>
      </c>
      <c r="S27" s="56">
        <v>1</v>
      </c>
      <c r="T27" s="10">
        <f t="shared" si="8"/>
        <v>37.5</v>
      </c>
      <c r="U27" s="10">
        <f t="shared" si="9"/>
        <v>0.375</v>
      </c>
      <c r="V27" s="10">
        <f t="shared" si="10"/>
        <v>0.375</v>
      </c>
      <c r="W27" s="56">
        <v>1</v>
      </c>
      <c r="X27" s="56">
        <v>0</v>
      </c>
      <c r="Y27" s="56">
        <v>1</v>
      </c>
      <c r="Z27" s="10">
        <f t="shared" si="11"/>
        <v>12.5</v>
      </c>
      <c r="AA27" s="10">
        <f t="shared" si="12"/>
        <v>0.125</v>
      </c>
      <c r="AB27" s="10">
        <f t="shared" si="13"/>
        <v>0.125</v>
      </c>
      <c r="AC27" s="56">
        <v>1</v>
      </c>
      <c r="AD27" s="56">
        <v>-1</v>
      </c>
      <c r="AE27" s="56">
        <v>1</v>
      </c>
      <c r="AF27" s="10">
        <f t="shared" si="14"/>
        <v>12.5</v>
      </c>
      <c r="AG27" s="10">
        <f t="shared" si="15"/>
        <v>0.125</v>
      </c>
      <c r="AH27" s="10">
        <f t="shared" si="16"/>
        <v>0.125</v>
      </c>
      <c r="AI27" s="10">
        <f t="shared" si="17"/>
        <v>3</v>
      </c>
      <c r="AJ27" s="10" t="str">
        <f t="shared" si="18"/>
        <v/>
      </c>
      <c r="AK27" s="10">
        <f t="shared" si="19"/>
        <v>3</v>
      </c>
      <c r="AL27" s="10">
        <f t="shared" si="20"/>
        <v>1</v>
      </c>
      <c r="AM27" s="10">
        <f t="shared" si="21"/>
        <v>1</v>
      </c>
      <c r="AN27" s="10">
        <f t="shared" si="22"/>
        <v>8</v>
      </c>
    </row>
    <row r="28" spans="1:40" ht="25.5" x14ac:dyDescent="0.2">
      <c r="A28" s="1" t="s">
        <v>111</v>
      </c>
      <c r="B28" s="9" t="s">
        <v>29</v>
      </c>
      <c r="C28" s="10">
        <f t="shared" si="0"/>
        <v>1</v>
      </c>
      <c r="D28" s="10">
        <f t="shared" si="1"/>
        <v>1</v>
      </c>
      <c r="E28" s="56">
        <v>1</v>
      </c>
      <c r="F28" s="56">
        <v>101.7915</v>
      </c>
      <c r="G28" s="56">
        <v>1</v>
      </c>
      <c r="H28" s="10">
        <f t="shared" si="2"/>
        <v>37.5</v>
      </c>
      <c r="I28" s="10">
        <f t="shared" si="3"/>
        <v>0.375</v>
      </c>
      <c r="J28" s="10">
        <f t="shared" si="4"/>
        <v>0.375</v>
      </c>
      <c r="K28" s="56">
        <v>0</v>
      </c>
      <c r="L28" s="56">
        <v>0</v>
      </c>
      <c r="M28" s="56">
        <v>1</v>
      </c>
      <c r="N28" s="10" t="str">
        <f t="shared" si="5"/>
        <v/>
      </c>
      <c r="O28" s="10" t="str">
        <f t="shared" si="6"/>
        <v>не применяется</v>
      </c>
      <c r="P28" s="10" t="str">
        <f t="shared" si="7"/>
        <v/>
      </c>
      <c r="Q28" s="56">
        <v>1</v>
      </c>
      <c r="R28" s="56">
        <v>1</v>
      </c>
      <c r="S28" s="56">
        <v>1</v>
      </c>
      <c r="T28" s="10">
        <f t="shared" si="8"/>
        <v>37.5</v>
      </c>
      <c r="U28" s="10">
        <f t="shared" si="9"/>
        <v>0.375</v>
      </c>
      <c r="V28" s="10">
        <f t="shared" si="10"/>
        <v>0.375</v>
      </c>
      <c r="W28" s="56">
        <v>1</v>
      </c>
      <c r="X28" s="56">
        <v>0</v>
      </c>
      <c r="Y28" s="56">
        <v>1</v>
      </c>
      <c r="Z28" s="10">
        <f t="shared" si="11"/>
        <v>12.5</v>
      </c>
      <c r="AA28" s="10">
        <f t="shared" si="12"/>
        <v>0.125</v>
      </c>
      <c r="AB28" s="10">
        <f t="shared" si="13"/>
        <v>0.125</v>
      </c>
      <c r="AC28" s="56">
        <v>1</v>
      </c>
      <c r="AD28" s="56">
        <v>-1</v>
      </c>
      <c r="AE28" s="56">
        <v>1</v>
      </c>
      <c r="AF28" s="10">
        <f t="shared" si="14"/>
        <v>12.5</v>
      </c>
      <c r="AG28" s="10">
        <f t="shared" si="15"/>
        <v>0.125</v>
      </c>
      <c r="AH28" s="10">
        <f t="shared" si="16"/>
        <v>0.125</v>
      </c>
      <c r="AI28" s="10">
        <f t="shared" si="17"/>
        <v>3</v>
      </c>
      <c r="AJ28" s="10" t="str">
        <f t="shared" si="18"/>
        <v/>
      </c>
      <c r="AK28" s="10">
        <f t="shared" si="19"/>
        <v>3</v>
      </c>
      <c r="AL28" s="10">
        <f t="shared" si="20"/>
        <v>1</v>
      </c>
      <c r="AM28" s="10">
        <f t="shared" si="21"/>
        <v>1</v>
      </c>
      <c r="AN28" s="10">
        <f t="shared" si="22"/>
        <v>8</v>
      </c>
    </row>
    <row r="29" spans="1:40" ht="25.5" x14ac:dyDescent="0.2">
      <c r="A29" s="1" t="s">
        <v>112</v>
      </c>
      <c r="B29" s="9" t="s">
        <v>30</v>
      </c>
      <c r="C29" s="10">
        <f t="shared" si="0"/>
        <v>1</v>
      </c>
      <c r="D29" s="10">
        <f t="shared" si="1"/>
        <v>1</v>
      </c>
      <c r="E29" s="56">
        <v>1</v>
      </c>
      <c r="F29" s="56">
        <v>102.14579999999999</v>
      </c>
      <c r="G29" s="56">
        <v>1</v>
      </c>
      <c r="H29" s="10">
        <f t="shared" si="2"/>
        <v>37.5</v>
      </c>
      <c r="I29" s="10">
        <f t="shared" si="3"/>
        <v>0.375</v>
      </c>
      <c r="J29" s="10">
        <f t="shared" si="4"/>
        <v>0.375</v>
      </c>
      <c r="K29" s="56">
        <v>0</v>
      </c>
      <c r="L29" s="56">
        <v>0</v>
      </c>
      <c r="M29" s="56">
        <v>1</v>
      </c>
      <c r="N29" s="10" t="str">
        <f t="shared" si="5"/>
        <v/>
      </c>
      <c r="O29" s="10" t="str">
        <f t="shared" si="6"/>
        <v>не применяется</v>
      </c>
      <c r="P29" s="10" t="str">
        <f t="shared" si="7"/>
        <v/>
      </c>
      <c r="Q29" s="56">
        <v>1</v>
      </c>
      <c r="R29" s="56">
        <v>1</v>
      </c>
      <c r="S29" s="56">
        <v>1</v>
      </c>
      <c r="T29" s="10">
        <f t="shared" si="8"/>
        <v>37.5</v>
      </c>
      <c r="U29" s="10">
        <f t="shared" si="9"/>
        <v>0.375</v>
      </c>
      <c r="V29" s="10">
        <f t="shared" si="10"/>
        <v>0.375</v>
      </c>
      <c r="W29" s="56">
        <v>1</v>
      </c>
      <c r="X29" s="56">
        <v>0</v>
      </c>
      <c r="Y29" s="56">
        <v>1</v>
      </c>
      <c r="Z29" s="10">
        <f t="shared" si="11"/>
        <v>12.5</v>
      </c>
      <c r="AA29" s="10">
        <f t="shared" si="12"/>
        <v>0.125</v>
      </c>
      <c r="AB29" s="10">
        <f t="shared" si="13"/>
        <v>0.125</v>
      </c>
      <c r="AC29" s="56">
        <v>1</v>
      </c>
      <c r="AD29" s="56">
        <v>-1</v>
      </c>
      <c r="AE29" s="56">
        <v>1</v>
      </c>
      <c r="AF29" s="10">
        <f t="shared" si="14"/>
        <v>12.5</v>
      </c>
      <c r="AG29" s="10">
        <f t="shared" si="15"/>
        <v>0.125</v>
      </c>
      <c r="AH29" s="10">
        <f t="shared" si="16"/>
        <v>0.125</v>
      </c>
      <c r="AI29" s="10">
        <f t="shared" si="17"/>
        <v>3</v>
      </c>
      <c r="AJ29" s="10" t="str">
        <f t="shared" si="18"/>
        <v/>
      </c>
      <c r="AK29" s="10">
        <f t="shared" si="19"/>
        <v>3</v>
      </c>
      <c r="AL29" s="10">
        <f t="shared" si="20"/>
        <v>1</v>
      </c>
      <c r="AM29" s="10">
        <f t="shared" si="21"/>
        <v>1</v>
      </c>
      <c r="AN29" s="10">
        <f t="shared" si="22"/>
        <v>8</v>
      </c>
    </row>
    <row r="30" spans="1:40" ht="25.5" x14ac:dyDescent="0.2">
      <c r="A30" s="1" t="s">
        <v>113</v>
      </c>
      <c r="B30" s="9" t="s">
        <v>31</v>
      </c>
      <c r="C30" s="10">
        <f t="shared" si="0"/>
        <v>1</v>
      </c>
      <c r="D30" s="10">
        <f t="shared" si="1"/>
        <v>1</v>
      </c>
      <c r="E30" s="56">
        <v>1</v>
      </c>
      <c r="F30" s="56">
        <v>100.7634</v>
      </c>
      <c r="G30" s="56">
        <v>1</v>
      </c>
      <c r="H30" s="10">
        <f t="shared" si="2"/>
        <v>37.5</v>
      </c>
      <c r="I30" s="10">
        <f t="shared" si="3"/>
        <v>0.375</v>
      </c>
      <c r="J30" s="10">
        <f t="shared" si="4"/>
        <v>0.375</v>
      </c>
      <c r="K30" s="56">
        <v>0</v>
      </c>
      <c r="L30" s="56">
        <v>0</v>
      </c>
      <c r="M30" s="56">
        <v>1</v>
      </c>
      <c r="N30" s="10" t="str">
        <f t="shared" si="5"/>
        <v/>
      </c>
      <c r="O30" s="10" t="str">
        <f t="shared" si="6"/>
        <v>не применяется</v>
      </c>
      <c r="P30" s="10" t="str">
        <f t="shared" si="7"/>
        <v/>
      </c>
      <c r="Q30" s="56">
        <v>1</v>
      </c>
      <c r="R30" s="56">
        <v>1</v>
      </c>
      <c r="S30" s="56">
        <v>1</v>
      </c>
      <c r="T30" s="10">
        <f t="shared" si="8"/>
        <v>37.5</v>
      </c>
      <c r="U30" s="10">
        <f t="shared" si="9"/>
        <v>0.375</v>
      </c>
      <c r="V30" s="10">
        <f t="shared" si="10"/>
        <v>0.375</v>
      </c>
      <c r="W30" s="56">
        <v>1</v>
      </c>
      <c r="X30" s="56">
        <v>0</v>
      </c>
      <c r="Y30" s="56">
        <v>1</v>
      </c>
      <c r="Z30" s="10">
        <f t="shared" si="11"/>
        <v>12.5</v>
      </c>
      <c r="AA30" s="10">
        <f t="shared" si="12"/>
        <v>0.125</v>
      </c>
      <c r="AB30" s="10">
        <f t="shared" si="13"/>
        <v>0.125</v>
      </c>
      <c r="AC30" s="56">
        <v>1</v>
      </c>
      <c r="AD30" s="56">
        <v>-1</v>
      </c>
      <c r="AE30" s="56">
        <v>1</v>
      </c>
      <c r="AF30" s="10">
        <f t="shared" si="14"/>
        <v>12.5</v>
      </c>
      <c r="AG30" s="10">
        <f t="shared" si="15"/>
        <v>0.125</v>
      </c>
      <c r="AH30" s="10">
        <f t="shared" si="16"/>
        <v>0.125</v>
      </c>
      <c r="AI30" s="10">
        <f t="shared" si="17"/>
        <v>3</v>
      </c>
      <c r="AJ30" s="10" t="str">
        <f t="shared" si="18"/>
        <v/>
      </c>
      <c r="AK30" s="10">
        <f t="shared" si="19"/>
        <v>3</v>
      </c>
      <c r="AL30" s="10">
        <f t="shared" si="20"/>
        <v>1</v>
      </c>
      <c r="AM30" s="10">
        <f t="shared" si="21"/>
        <v>1</v>
      </c>
      <c r="AN30" s="10">
        <f t="shared" si="22"/>
        <v>8</v>
      </c>
    </row>
    <row r="31" spans="1:40" ht="25.5" x14ac:dyDescent="0.2">
      <c r="A31" s="1" t="s">
        <v>114</v>
      </c>
      <c r="B31" s="9" t="s">
        <v>32</v>
      </c>
      <c r="C31" s="10">
        <f t="shared" si="0"/>
        <v>0.75</v>
      </c>
      <c r="D31" s="10">
        <f t="shared" si="1"/>
        <v>1</v>
      </c>
      <c r="E31" s="56">
        <v>1</v>
      </c>
      <c r="F31" s="56">
        <v>101.0279</v>
      </c>
      <c r="G31" s="56">
        <v>1</v>
      </c>
      <c r="H31" s="10">
        <f t="shared" si="2"/>
        <v>37.5</v>
      </c>
      <c r="I31" s="10">
        <f t="shared" si="3"/>
        <v>0.375</v>
      </c>
      <c r="J31" s="10">
        <f t="shared" si="4"/>
        <v>0.375</v>
      </c>
      <c r="K31" s="56">
        <v>0</v>
      </c>
      <c r="L31" s="56">
        <v>0</v>
      </c>
      <c r="M31" s="56">
        <v>1</v>
      </c>
      <c r="N31" s="10" t="str">
        <f t="shared" si="5"/>
        <v/>
      </c>
      <c r="O31" s="10" t="str">
        <f t="shared" si="6"/>
        <v>не применяется</v>
      </c>
      <c r="P31" s="10" t="str">
        <f t="shared" si="7"/>
        <v/>
      </c>
      <c r="Q31" s="56">
        <v>1</v>
      </c>
      <c r="R31" s="56">
        <v>1</v>
      </c>
      <c r="S31" s="56">
        <v>1</v>
      </c>
      <c r="T31" s="10">
        <f t="shared" si="8"/>
        <v>37.5</v>
      </c>
      <c r="U31" s="10">
        <f t="shared" si="9"/>
        <v>0.375</v>
      </c>
      <c r="V31" s="10">
        <f t="shared" si="10"/>
        <v>0.375</v>
      </c>
      <c r="W31" s="56">
        <v>1</v>
      </c>
      <c r="X31" s="56">
        <v>10825357.83</v>
      </c>
      <c r="Y31" s="56">
        <v>0</v>
      </c>
      <c r="Z31" s="10">
        <f t="shared" si="11"/>
        <v>12.5</v>
      </c>
      <c r="AA31" s="10">
        <f t="shared" si="12"/>
        <v>0</v>
      </c>
      <c r="AB31" s="10">
        <f t="shared" si="13"/>
        <v>0</v>
      </c>
      <c r="AC31" s="56">
        <v>1</v>
      </c>
      <c r="AD31" s="56">
        <v>0</v>
      </c>
      <c r="AE31" s="56">
        <v>0</v>
      </c>
      <c r="AF31" s="10">
        <f t="shared" si="14"/>
        <v>12.5</v>
      </c>
      <c r="AG31" s="10">
        <f t="shared" si="15"/>
        <v>0</v>
      </c>
      <c r="AH31" s="10">
        <f t="shared" si="16"/>
        <v>0</v>
      </c>
      <c r="AI31" s="10">
        <f t="shared" si="17"/>
        <v>3</v>
      </c>
      <c r="AJ31" s="10" t="str">
        <f t="shared" si="18"/>
        <v/>
      </c>
      <c r="AK31" s="10">
        <f t="shared" si="19"/>
        <v>3</v>
      </c>
      <c r="AL31" s="10">
        <f t="shared" si="20"/>
        <v>1</v>
      </c>
      <c r="AM31" s="10">
        <f t="shared" si="21"/>
        <v>1</v>
      </c>
      <c r="AN31" s="10">
        <f t="shared" si="22"/>
        <v>8</v>
      </c>
    </row>
    <row r="32" spans="1:40" ht="38.25" x14ac:dyDescent="0.2">
      <c r="A32" s="1" t="s">
        <v>115</v>
      </c>
      <c r="B32" s="9" t="s">
        <v>33</v>
      </c>
      <c r="C32" s="10">
        <f t="shared" si="0"/>
        <v>1</v>
      </c>
      <c r="D32" s="10">
        <f t="shared" si="1"/>
        <v>1</v>
      </c>
      <c r="E32" s="56">
        <v>1</v>
      </c>
      <c r="F32" s="56">
        <v>100.3212</v>
      </c>
      <c r="G32" s="56">
        <v>1</v>
      </c>
      <c r="H32" s="10">
        <f t="shared" si="2"/>
        <v>37.5</v>
      </c>
      <c r="I32" s="10">
        <f t="shared" si="3"/>
        <v>0.375</v>
      </c>
      <c r="J32" s="10">
        <f t="shared" si="4"/>
        <v>0.375</v>
      </c>
      <c r="K32" s="56">
        <v>0</v>
      </c>
      <c r="L32" s="56">
        <v>0</v>
      </c>
      <c r="M32" s="56">
        <v>0</v>
      </c>
      <c r="N32" s="10" t="str">
        <f t="shared" si="5"/>
        <v/>
      </c>
      <c r="O32" s="10" t="str">
        <f t="shared" si="6"/>
        <v>не применяется</v>
      </c>
      <c r="P32" s="10" t="str">
        <f t="shared" si="7"/>
        <v/>
      </c>
      <c r="Q32" s="56">
        <v>1</v>
      </c>
      <c r="R32" s="56">
        <v>1</v>
      </c>
      <c r="S32" s="56">
        <v>1</v>
      </c>
      <c r="T32" s="10">
        <f t="shared" si="8"/>
        <v>37.5</v>
      </c>
      <c r="U32" s="10">
        <f t="shared" si="9"/>
        <v>0.375</v>
      </c>
      <c r="V32" s="10">
        <f t="shared" si="10"/>
        <v>0.375</v>
      </c>
      <c r="W32" s="56">
        <v>1</v>
      </c>
      <c r="X32" s="56">
        <v>0</v>
      </c>
      <c r="Y32" s="56">
        <v>1</v>
      </c>
      <c r="Z32" s="10">
        <f t="shared" si="11"/>
        <v>12.5</v>
      </c>
      <c r="AA32" s="10">
        <f t="shared" si="12"/>
        <v>0.125</v>
      </c>
      <c r="AB32" s="10">
        <f t="shared" si="13"/>
        <v>0.125</v>
      </c>
      <c r="AC32" s="56">
        <v>1</v>
      </c>
      <c r="AD32" s="56">
        <v>-1</v>
      </c>
      <c r="AE32" s="56">
        <v>1</v>
      </c>
      <c r="AF32" s="10">
        <f t="shared" si="14"/>
        <v>12.5</v>
      </c>
      <c r="AG32" s="10">
        <f t="shared" si="15"/>
        <v>0.125</v>
      </c>
      <c r="AH32" s="10">
        <f t="shared" si="16"/>
        <v>0.125</v>
      </c>
      <c r="AI32" s="10">
        <f t="shared" si="17"/>
        <v>3</v>
      </c>
      <c r="AJ32" s="10" t="str">
        <f t="shared" si="18"/>
        <v/>
      </c>
      <c r="AK32" s="10">
        <f t="shared" si="19"/>
        <v>3</v>
      </c>
      <c r="AL32" s="10">
        <f t="shared" si="20"/>
        <v>1</v>
      </c>
      <c r="AM32" s="10">
        <f t="shared" si="21"/>
        <v>1</v>
      </c>
      <c r="AN32" s="10">
        <f t="shared" si="22"/>
        <v>8</v>
      </c>
    </row>
    <row r="33" spans="1:40" ht="38.25" x14ac:dyDescent="0.2">
      <c r="A33" s="1" t="s">
        <v>116</v>
      </c>
      <c r="B33" s="9" t="s">
        <v>34</v>
      </c>
      <c r="C33" s="10">
        <f t="shared" si="0"/>
        <v>1</v>
      </c>
      <c r="D33" s="10">
        <f t="shared" si="1"/>
        <v>1</v>
      </c>
      <c r="E33" s="56">
        <v>1</v>
      </c>
      <c r="F33" s="56">
        <v>101.2667</v>
      </c>
      <c r="G33" s="56">
        <v>1</v>
      </c>
      <c r="H33" s="10">
        <f t="shared" si="2"/>
        <v>37.5</v>
      </c>
      <c r="I33" s="10">
        <f t="shared" si="3"/>
        <v>0.375</v>
      </c>
      <c r="J33" s="10">
        <f t="shared" si="4"/>
        <v>0.375</v>
      </c>
      <c r="K33" s="56">
        <v>0</v>
      </c>
      <c r="L33" s="56">
        <v>0</v>
      </c>
      <c r="M33" s="56">
        <v>1</v>
      </c>
      <c r="N33" s="10" t="str">
        <f t="shared" si="5"/>
        <v/>
      </c>
      <c r="O33" s="10" t="str">
        <f t="shared" si="6"/>
        <v>не применяется</v>
      </c>
      <c r="P33" s="10" t="str">
        <f t="shared" si="7"/>
        <v/>
      </c>
      <c r="Q33" s="56">
        <v>1</v>
      </c>
      <c r="R33" s="56">
        <v>1</v>
      </c>
      <c r="S33" s="56">
        <v>1</v>
      </c>
      <c r="T33" s="10">
        <f t="shared" si="8"/>
        <v>37.5</v>
      </c>
      <c r="U33" s="10">
        <f t="shared" si="9"/>
        <v>0.375</v>
      </c>
      <c r="V33" s="10">
        <f t="shared" si="10"/>
        <v>0.375</v>
      </c>
      <c r="W33" s="56">
        <v>1</v>
      </c>
      <c r="X33" s="56">
        <v>0</v>
      </c>
      <c r="Y33" s="56">
        <v>1</v>
      </c>
      <c r="Z33" s="10">
        <f t="shared" si="11"/>
        <v>12.5</v>
      </c>
      <c r="AA33" s="10">
        <f t="shared" si="12"/>
        <v>0.125</v>
      </c>
      <c r="AB33" s="10">
        <f t="shared" si="13"/>
        <v>0.125</v>
      </c>
      <c r="AC33" s="56">
        <v>1</v>
      </c>
      <c r="AD33" s="56">
        <v>-1</v>
      </c>
      <c r="AE33" s="56">
        <v>1</v>
      </c>
      <c r="AF33" s="10">
        <f t="shared" si="14"/>
        <v>12.5</v>
      </c>
      <c r="AG33" s="10">
        <f t="shared" si="15"/>
        <v>0.125</v>
      </c>
      <c r="AH33" s="10">
        <f t="shared" si="16"/>
        <v>0.125</v>
      </c>
      <c r="AI33" s="10">
        <f t="shared" si="17"/>
        <v>3</v>
      </c>
      <c r="AJ33" s="10" t="str">
        <f t="shared" si="18"/>
        <v/>
      </c>
      <c r="AK33" s="10">
        <f t="shared" si="19"/>
        <v>3</v>
      </c>
      <c r="AL33" s="10">
        <f t="shared" si="20"/>
        <v>1</v>
      </c>
      <c r="AM33" s="10">
        <f t="shared" si="21"/>
        <v>1</v>
      </c>
      <c r="AN33" s="10">
        <f t="shared" si="22"/>
        <v>8</v>
      </c>
    </row>
    <row r="34" spans="1:40" ht="38.25" x14ac:dyDescent="0.2">
      <c r="A34" s="1" t="s">
        <v>117</v>
      </c>
      <c r="B34" s="9" t="s">
        <v>88</v>
      </c>
      <c r="C34" s="10">
        <f t="shared" si="0"/>
        <v>0.6875</v>
      </c>
      <c r="D34" s="10">
        <f t="shared" si="1"/>
        <v>1</v>
      </c>
      <c r="E34" s="56">
        <v>1</v>
      </c>
      <c r="F34" s="56">
        <v>110.8372</v>
      </c>
      <c r="G34" s="56">
        <v>0.5</v>
      </c>
      <c r="H34" s="10">
        <f t="shared" si="2"/>
        <v>37.5</v>
      </c>
      <c r="I34" s="10">
        <f t="shared" si="3"/>
        <v>0.1875</v>
      </c>
      <c r="J34" s="10">
        <f t="shared" si="4"/>
        <v>0.1875</v>
      </c>
      <c r="K34" s="56">
        <v>0</v>
      </c>
      <c r="L34" s="56">
        <v>100</v>
      </c>
      <c r="M34" s="56">
        <v>1</v>
      </c>
      <c r="N34" s="10" t="str">
        <f t="shared" si="5"/>
        <v/>
      </c>
      <c r="O34" s="10" t="str">
        <f t="shared" si="6"/>
        <v>не применяется</v>
      </c>
      <c r="P34" s="10" t="str">
        <f t="shared" si="7"/>
        <v/>
      </c>
      <c r="Q34" s="56">
        <v>1</v>
      </c>
      <c r="R34" s="56">
        <v>1</v>
      </c>
      <c r="S34" s="56">
        <v>1</v>
      </c>
      <c r="T34" s="10">
        <f t="shared" si="8"/>
        <v>37.5</v>
      </c>
      <c r="U34" s="10">
        <f t="shared" si="9"/>
        <v>0.375</v>
      </c>
      <c r="V34" s="10">
        <f t="shared" si="10"/>
        <v>0.375</v>
      </c>
      <c r="W34" s="56">
        <v>1</v>
      </c>
      <c r="X34" s="56">
        <v>635362394.83000004</v>
      </c>
      <c r="Y34" s="56">
        <v>0</v>
      </c>
      <c r="Z34" s="10">
        <f t="shared" si="11"/>
        <v>12.5</v>
      </c>
      <c r="AA34" s="10">
        <f t="shared" si="12"/>
        <v>0</v>
      </c>
      <c r="AB34" s="10">
        <f t="shared" si="13"/>
        <v>0</v>
      </c>
      <c r="AC34" s="56">
        <v>1</v>
      </c>
      <c r="AD34" s="56">
        <v>-11.1218</v>
      </c>
      <c r="AE34" s="56">
        <v>1</v>
      </c>
      <c r="AF34" s="10">
        <f t="shared" si="14"/>
        <v>12.5</v>
      </c>
      <c r="AG34" s="10">
        <f t="shared" si="15"/>
        <v>0.125</v>
      </c>
      <c r="AH34" s="10">
        <f t="shared" si="16"/>
        <v>0.125</v>
      </c>
      <c r="AI34" s="10">
        <f t="shared" si="17"/>
        <v>3</v>
      </c>
      <c r="AJ34" s="10" t="str">
        <f t="shared" si="18"/>
        <v/>
      </c>
      <c r="AK34" s="10">
        <f t="shared" si="19"/>
        <v>3</v>
      </c>
      <c r="AL34" s="10">
        <f t="shared" si="20"/>
        <v>1</v>
      </c>
      <c r="AM34" s="10">
        <f t="shared" si="21"/>
        <v>1</v>
      </c>
      <c r="AN34" s="10">
        <f t="shared" si="22"/>
        <v>8</v>
      </c>
    </row>
    <row r="35" spans="1:40" ht="38.25" x14ac:dyDescent="0.2">
      <c r="A35" s="1" t="s">
        <v>118</v>
      </c>
      <c r="B35" s="9" t="s">
        <v>35</v>
      </c>
      <c r="C35" s="10">
        <f t="shared" si="0"/>
        <v>0.8</v>
      </c>
      <c r="D35" s="10">
        <f t="shared" si="1"/>
        <v>1</v>
      </c>
      <c r="E35" s="56">
        <v>1</v>
      </c>
      <c r="F35" s="56">
        <v>100.7801</v>
      </c>
      <c r="G35" s="56">
        <v>1</v>
      </c>
      <c r="H35" s="10">
        <f t="shared" si="2"/>
        <v>30</v>
      </c>
      <c r="I35" s="10">
        <f t="shared" si="3"/>
        <v>0.3</v>
      </c>
      <c r="J35" s="10">
        <f t="shared" si="4"/>
        <v>0.3</v>
      </c>
      <c r="K35" s="56">
        <v>1</v>
      </c>
      <c r="L35" s="56">
        <v>100</v>
      </c>
      <c r="M35" s="56">
        <v>1</v>
      </c>
      <c r="N35" s="10">
        <f t="shared" si="5"/>
        <v>20</v>
      </c>
      <c r="O35" s="10">
        <f t="shared" si="6"/>
        <v>0.2</v>
      </c>
      <c r="P35" s="10">
        <f t="shared" si="7"/>
        <v>0.2</v>
      </c>
      <c r="Q35" s="56">
        <v>1</v>
      </c>
      <c r="R35" s="56">
        <v>1</v>
      </c>
      <c r="S35" s="56">
        <v>1</v>
      </c>
      <c r="T35" s="10">
        <f t="shared" si="8"/>
        <v>30</v>
      </c>
      <c r="U35" s="10">
        <f t="shared" si="9"/>
        <v>0.3</v>
      </c>
      <c r="V35" s="10">
        <f t="shared" si="10"/>
        <v>0.3</v>
      </c>
      <c r="W35" s="56">
        <v>1</v>
      </c>
      <c r="X35" s="56">
        <v>1045033.59</v>
      </c>
      <c r="Y35" s="56">
        <v>0</v>
      </c>
      <c r="Z35" s="10">
        <f t="shared" si="11"/>
        <v>10</v>
      </c>
      <c r="AA35" s="10">
        <f t="shared" si="12"/>
        <v>0</v>
      </c>
      <c r="AB35" s="10">
        <f t="shared" si="13"/>
        <v>0</v>
      </c>
      <c r="AC35" s="56">
        <v>1</v>
      </c>
      <c r="AD35" s="56">
        <v>46.311</v>
      </c>
      <c r="AE35" s="56">
        <v>0</v>
      </c>
      <c r="AF35" s="10">
        <f t="shared" si="14"/>
        <v>10</v>
      </c>
      <c r="AG35" s="10">
        <f t="shared" si="15"/>
        <v>0</v>
      </c>
      <c r="AH35" s="10">
        <f t="shared" si="16"/>
        <v>0</v>
      </c>
      <c r="AI35" s="10">
        <f t="shared" si="17"/>
        <v>3</v>
      </c>
      <c r="AJ35" s="10">
        <f t="shared" si="18"/>
        <v>2</v>
      </c>
      <c r="AK35" s="10">
        <f t="shared" si="19"/>
        <v>3</v>
      </c>
      <c r="AL35" s="10">
        <f t="shared" si="20"/>
        <v>1</v>
      </c>
      <c r="AM35" s="10">
        <f t="shared" si="21"/>
        <v>1</v>
      </c>
      <c r="AN35" s="10">
        <f t="shared" si="22"/>
        <v>10</v>
      </c>
    </row>
    <row r="36" spans="1:40" ht="38.25" x14ac:dyDescent="0.2">
      <c r="A36" s="1" t="s">
        <v>119</v>
      </c>
      <c r="B36" s="9" t="s">
        <v>36</v>
      </c>
      <c r="C36" s="10">
        <f t="shared" si="0"/>
        <v>0.625</v>
      </c>
      <c r="D36" s="10">
        <f t="shared" si="1"/>
        <v>1</v>
      </c>
      <c r="E36" s="56">
        <v>1</v>
      </c>
      <c r="F36" s="56">
        <v>0</v>
      </c>
      <c r="G36" s="56">
        <v>0</v>
      </c>
      <c r="H36" s="10">
        <f t="shared" si="2"/>
        <v>37.5</v>
      </c>
      <c r="I36" s="10">
        <f t="shared" si="3"/>
        <v>0</v>
      </c>
      <c r="J36" s="10">
        <f t="shared" si="4"/>
        <v>0</v>
      </c>
      <c r="K36" s="56">
        <v>0</v>
      </c>
      <c r="L36" s="56">
        <v>0</v>
      </c>
      <c r="M36" s="56">
        <v>0</v>
      </c>
      <c r="N36" s="10" t="str">
        <f t="shared" si="5"/>
        <v/>
      </c>
      <c r="O36" s="10" t="str">
        <f t="shared" si="6"/>
        <v>не применяется</v>
      </c>
      <c r="P36" s="10" t="str">
        <f t="shared" si="7"/>
        <v/>
      </c>
      <c r="Q36" s="56">
        <v>1</v>
      </c>
      <c r="R36" s="56">
        <v>1</v>
      </c>
      <c r="S36" s="56">
        <v>1</v>
      </c>
      <c r="T36" s="10">
        <f t="shared" si="8"/>
        <v>37.5</v>
      </c>
      <c r="U36" s="10">
        <f t="shared" si="9"/>
        <v>0.375</v>
      </c>
      <c r="V36" s="10">
        <f t="shared" si="10"/>
        <v>0.375</v>
      </c>
      <c r="W36" s="56">
        <v>1</v>
      </c>
      <c r="X36" s="56">
        <v>0</v>
      </c>
      <c r="Y36" s="56">
        <v>1</v>
      </c>
      <c r="Z36" s="10">
        <f t="shared" si="11"/>
        <v>12.5</v>
      </c>
      <c r="AA36" s="10">
        <f t="shared" si="12"/>
        <v>0.125</v>
      </c>
      <c r="AB36" s="10">
        <f t="shared" si="13"/>
        <v>0.125</v>
      </c>
      <c r="AC36" s="56">
        <v>1</v>
      </c>
      <c r="AD36" s="56">
        <v>-1</v>
      </c>
      <c r="AE36" s="56">
        <v>1</v>
      </c>
      <c r="AF36" s="10">
        <f t="shared" si="14"/>
        <v>12.5</v>
      </c>
      <c r="AG36" s="10">
        <f t="shared" si="15"/>
        <v>0.125</v>
      </c>
      <c r="AH36" s="10">
        <f t="shared" si="16"/>
        <v>0.125</v>
      </c>
      <c r="AI36" s="10">
        <f t="shared" si="17"/>
        <v>3</v>
      </c>
      <c r="AJ36" s="10" t="str">
        <f t="shared" si="18"/>
        <v/>
      </c>
      <c r="AK36" s="10">
        <f t="shared" si="19"/>
        <v>3</v>
      </c>
      <c r="AL36" s="10">
        <f t="shared" si="20"/>
        <v>1</v>
      </c>
      <c r="AM36" s="10">
        <f t="shared" si="21"/>
        <v>1</v>
      </c>
      <c r="AN36" s="10">
        <f t="shared" si="22"/>
        <v>8</v>
      </c>
    </row>
    <row r="37" spans="1:40" ht="13.5" customHeight="1" x14ac:dyDescent="0.2">
      <c r="X37" s="8"/>
      <c r="Y37" s="8"/>
      <c r="Z37" s="8"/>
    </row>
    <row r="38" spans="1:40" x14ac:dyDescent="0.2">
      <c r="X38" s="8"/>
      <c r="Y38" s="8"/>
      <c r="Z38" s="8"/>
    </row>
    <row r="39" spans="1:40" x14ac:dyDescent="0.2">
      <c r="X39" s="8"/>
      <c r="Y39" s="8"/>
      <c r="Z39" s="8"/>
    </row>
    <row r="40" spans="1:40" x14ac:dyDescent="0.2">
      <c r="X40" s="8"/>
      <c r="Y40" s="8"/>
      <c r="Z40" s="8"/>
    </row>
    <row r="41" spans="1:40" x14ac:dyDescent="0.2">
      <c r="X41" s="8"/>
      <c r="Y41" s="8"/>
      <c r="Z41" s="8"/>
    </row>
    <row r="42" spans="1:40" x14ac:dyDescent="0.2">
      <c r="X42" s="8"/>
      <c r="Y42" s="8"/>
      <c r="Z42" s="8"/>
    </row>
    <row r="43" spans="1:40" x14ac:dyDescent="0.2">
      <c r="X43" s="8"/>
      <c r="Y43" s="8"/>
      <c r="Z43" s="8"/>
    </row>
    <row r="44" spans="1:40" x14ac:dyDescent="0.2">
      <c r="X44" s="8"/>
      <c r="Y44" s="8"/>
      <c r="Z44" s="8"/>
    </row>
    <row r="45" spans="1:40" x14ac:dyDescent="0.2">
      <c r="X45" s="8"/>
      <c r="Y45" s="8"/>
      <c r="Z45" s="8"/>
    </row>
    <row r="46" spans="1:40" x14ac:dyDescent="0.2">
      <c r="X46" s="8"/>
      <c r="Y46" s="8"/>
      <c r="Z46" s="8"/>
      <c r="AA46" s="8"/>
    </row>
    <row r="47" spans="1:40" x14ac:dyDescent="0.2">
      <c r="X47" s="8"/>
      <c r="Y47" s="8"/>
      <c r="Z47" s="8"/>
      <c r="AA47" s="8"/>
    </row>
    <row r="48" spans="1:40" x14ac:dyDescent="0.2">
      <c r="X48" s="8"/>
      <c r="Y48" s="8"/>
      <c r="Z48" s="8"/>
      <c r="AA48" s="8"/>
    </row>
    <row r="49" spans="24:27" x14ac:dyDescent="0.2">
      <c r="X49" s="8"/>
      <c r="Y49" s="8"/>
      <c r="Z49" s="8"/>
      <c r="AA49" s="8"/>
    </row>
    <row r="50" spans="24:27" x14ac:dyDescent="0.2">
      <c r="X50" s="8"/>
      <c r="Y50" s="8"/>
      <c r="Z50" s="8"/>
      <c r="AA50" s="8"/>
    </row>
    <row r="51" spans="24:27" x14ac:dyDescent="0.2">
      <c r="X51" s="8"/>
      <c r="Y51" s="8"/>
      <c r="Z51" s="8"/>
      <c r="AA51" s="8"/>
    </row>
    <row r="52" spans="24:27" x14ac:dyDescent="0.2">
      <c r="X52" s="8"/>
      <c r="Y52" s="8"/>
      <c r="Z52" s="8"/>
      <c r="AA52" s="8"/>
    </row>
    <row r="53" spans="24:27" x14ac:dyDescent="0.2">
      <c r="X53" s="8"/>
      <c r="Y53" s="8"/>
      <c r="Z53" s="8"/>
      <c r="AA53" s="8"/>
    </row>
    <row r="54" spans="24:27" x14ac:dyDescent="0.2">
      <c r="X54" s="8"/>
      <c r="Y54" s="8"/>
      <c r="Z54" s="8"/>
      <c r="AA54" s="8"/>
    </row>
    <row r="55" spans="24:27" ht="30" customHeight="1" x14ac:dyDescent="0.2">
      <c r="X55" s="8"/>
      <c r="Y55" s="8"/>
      <c r="Z55" s="8"/>
      <c r="AA55" s="8"/>
    </row>
    <row r="56" spans="24:27" x14ac:dyDescent="0.2">
      <c r="X56" s="8"/>
      <c r="Y56" s="8"/>
      <c r="Z56" s="8"/>
      <c r="AA56" s="8"/>
    </row>
    <row r="57" spans="24:27" x14ac:dyDescent="0.2">
      <c r="X57" s="8"/>
      <c r="Y57" s="8"/>
      <c r="Z57" s="8"/>
      <c r="AA57" s="8"/>
    </row>
    <row r="58" spans="24:27" x14ac:dyDescent="0.2">
      <c r="X58" s="8"/>
      <c r="Y58" s="8"/>
      <c r="Z58" s="8"/>
      <c r="AA58" s="8"/>
    </row>
    <row r="59" spans="24:27" x14ac:dyDescent="0.2">
      <c r="X59" s="8"/>
      <c r="Y59" s="8"/>
      <c r="Z59" s="8"/>
      <c r="AA59" s="8"/>
    </row>
    <row r="60" spans="24:27" x14ac:dyDescent="0.2">
      <c r="X60" s="8"/>
      <c r="Y60" s="8"/>
      <c r="Z60" s="8"/>
      <c r="AA60" s="8"/>
    </row>
    <row r="61" spans="24:27" x14ac:dyDescent="0.2">
      <c r="X61" s="8"/>
      <c r="Y61" s="8"/>
      <c r="Z61" s="8"/>
      <c r="AA61" s="8"/>
    </row>
    <row r="62" spans="24:27" x14ac:dyDescent="0.2">
      <c r="X62" s="8"/>
      <c r="Y62" s="8"/>
      <c r="Z62" s="8"/>
      <c r="AA62" s="8"/>
    </row>
    <row r="63" spans="24:27" x14ac:dyDescent="0.2">
      <c r="X63" s="8"/>
      <c r="Y63" s="8"/>
      <c r="Z63" s="8"/>
      <c r="AA63" s="8"/>
    </row>
    <row r="64" spans="24:27" x14ac:dyDescent="0.2">
      <c r="X64" s="8"/>
      <c r="Y64" s="8"/>
      <c r="Z64" s="8"/>
      <c r="AA64" s="8"/>
    </row>
    <row r="65" spans="24:27" x14ac:dyDescent="0.2">
      <c r="X65" s="8"/>
      <c r="Y65" s="8"/>
      <c r="Z65" s="8"/>
      <c r="AA65" s="8"/>
    </row>
    <row r="66" spans="24:27" x14ac:dyDescent="0.2">
      <c r="X66" s="8"/>
      <c r="Y66" s="8"/>
      <c r="Z66" s="8"/>
      <c r="AA66" s="8"/>
    </row>
    <row r="67" spans="24:27" x14ac:dyDescent="0.2">
      <c r="X67" s="8"/>
      <c r="Y67" s="8"/>
      <c r="Z67" s="8"/>
      <c r="AA67" s="8"/>
    </row>
    <row r="68" spans="24:27" x14ac:dyDescent="0.2">
      <c r="X68" s="8"/>
      <c r="Y68" s="8"/>
      <c r="Z68" s="8"/>
      <c r="AA68" s="8"/>
    </row>
  </sheetData>
  <sheetProtection password="AFF0" sheet="1" objects="1" scenarios="1" formatCells="0" formatColumns="0" formatRows="0" deleteColumns="0" deleteRows="0"/>
  <protectedRanges>
    <protectedRange sqref="C16:C36" name="krista_tr_47106_0_0"/>
    <protectedRange sqref="D16:D36" name="krista_tr_40531_0_0"/>
    <protectedRange sqref="H16:H36" name="krista_tf_40535_0_0"/>
    <protectedRange sqref="I16:I36" name="krista_tf_40536_0_0"/>
    <protectedRange sqref="J16:J36" name="krista_tr_40537_0_0"/>
    <protectedRange sqref="N16:N36" name="krista_tf_40541_0_0"/>
    <protectedRange sqref="O16:O36" name="krista_tf_40542_0_0"/>
    <protectedRange sqref="P16:P36" name="krista_tr_40543_0_0"/>
    <protectedRange sqref="T16:T36" name="krista_tf_40547_0_0"/>
    <protectedRange sqref="U16:U36" name="krista_tf_40548_0_0"/>
    <protectedRange sqref="V16:V36" name="krista_tr_40549_0_0"/>
    <protectedRange sqref="Z16:Z36" name="krista_tf_52034_0_0"/>
    <protectedRange sqref="AA16:AA36" name="krista_tf_52035_0_0"/>
    <protectedRange sqref="AB16:AB36" name="krista_tr_52041_0_0"/>
    <protectedRange sqref="AF16:AF36" name="krista_tf_52039_0_0"/>
    <protectedRange sqref="AG16:AG36" name="krista_tf_52040_0_0"/>
    <protectedRange sqref="AH16:AH36" name="krista_tr_52042_0_0"/>
    <protectedRange sqref="AI16:AI36" name="krista_tf_40580_0_0"/>
    <protectedRange sqref="AJ16:AJ36" name="krista_tf_40581_0_0"/>
    <protectedRange sqref="AK16:AK36" name="krista_tf_40582_0_0"/>
    <protectedRange sqref="AL16:AL36" name="krista_tf_52029_0_0"/>
    <protectedRange sqref="AM16:AM36" name="krista_tf_52030_0_0"/>
    <protectedRange sqref="AN16:AN36" name="krista_tf_40588_0_0"/>
  </protectedRanges>
  <mergeCells count="16">
    <mergeCell ref="AC14:AH14"/>
    <mergeCell ref="AI14:AN14"/>
    <mergeCell ref="A1:E1"/>
    <mergeCell ref="B8:H8"/>
    <mergeCell ref="B9:H9"/>
    <mergeCell ref="B12:H12"/>
    <mergeCell ref="Q14:V14"/>
    <mergeCell ref="E14:J14"/>
    <mergeCell ref="A14:A15"/>
    <mergeCell ref="B14:B15"/>
    <mergeCell ref="C14:C15"/>
    <mergeCell ref="D14:D15"/>
    <mergeCell ref="K14:P14"/>
    <mergeCell ref="B10:H10"/>
    <mergeCell ref="B11:H11"/>
    <mergeCell ref="W14:AB14"/>
  </mergeCells>
  <conditionalFormatting sqref="A8:A13">
    <cfRule type="expression" dxfId="5" priority="2" stopIfTrue="1">
      <formula>"(сумм(A8:F12)&lt;&gt;100"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Width="0" orientation="landscape" r:id="rId1"/>
  <headerFooter alignWithMargins="0"/>
  <customProperties>
    <customPr name="40591" r:id="rId2"/>
    <customPr name="40592" r:id="rId3"/>
    <customPr name="40593" r:id="rId4"/>
    <customPr name="40594" r:id="rId5"/>
    <customPr name="52043" r:id="rId6"/>
    <customPr name="52044" r:id="rId7"/>
    <customPr name="krista_fm_columnsmarkup" r:id="rId8"/>
    <customPr name="krista_fm_consts" r:id="rId9"/>
    <customPr name="krista_fm_Events" r:id="rId10"/>
    <customPr name="krista_fm_metadataXML" r:id="rId11"/>
    <customPr name="krista_fm_rowsaxis" r:id="rId12"/>
    <customPr name="krista_fm_rowsmarkup" r:id="rId13"/>
    <customPr name="krista_SheetHistory" r:id="rId14"/>
    <customPr name="p15" r:id="rId15"/>
    <customPr name="p19" r:id="rId16"/>
    <customPr name="p22" r:id="rId17"/>
  </customProperties>
  <legacyDrawing r:id="rId18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FFC000"/>
    <pageSetUpPr fitToPage="1"/>
  </sheetPr>
  <dimension ref="A1:AH48"/>
  <sheetViews>
    <sheetView zoomScale="75" zoomScaleNormal="75" zoomScaleSheetLayoutView="80" workbookViewId="0">
      <selection activeCell="A12" sqref="A12:A13"/>
    </sheetView>
  </sheetViews>
  <sheetFormatPr defaultRowHeight="12.75" outlineLevelRow="1" x14ac:dyDescent="0.2"/>
  <cols>
    <col min="1" max="1" width="6.28515625" customWidth="1"/>
    <col min="2" max="2" width="81.42578125" customWidth="1"/>
    <col min="3" max="3" width="11.5703125" customWidth="1"/>
    <col min="4" max="4" width="17.7109375" customWidth="1"/>
    <col min="5" max="5" width="15.42578125" bestFit="1" customWidth="1"/>
    <col min="6" max="6" width="12.7109375" customWidth="1"/>
    <col min="7" max="7" width="11.5703125" customWidth="1"/>
    <col min="8" max="8" width="12.7109375" customWidth="1"/>
    <col min="9" max="9" width="13.85546875" customWidth="1"/>
    <col min="10" max="10" width="11" customWidth="1"/>
    <col min="11" max="11" width="15" customWidth="1"/>
    <col min="12" max="12" width="12.5703125" customWidth="1"/>
    <col min="13" max="13" width="11.7109375" customWidth="1"/>
    <col min="14" max="14" width="13.28515625" customWidth="1"/>
    <col min="15" max="15" width="13.140625" customWidth="1"/>
    <col min="16" max="16" width="13.28515625" customWidth="1"/>
    <col min="17" max="17" width="15.5703125" customWidth="1"/>
    <col min="18" max="18" width="11.42578125" customWidth="1"/>
    <col min="19" max="19" width="13" customWidth="1"/>
    <col min="20" max="20" width="13.140625" customWidth="1"/>
    <col min="21" max="21" width="13.5703125" customWidth="1"/>
    <col min="22" max="22" width="13.28515625" customWidth="1"/>
    <col min="23" max="23" width="12.7109375" customWidth="1"/>
    <col min="24" max="24" width="12.140625" customWidth="1"/>
    <col min="25" max="25" width="11.85546875" customWidth="1"/>
    <col min="26" max="26" width="16.140625" customWidth="1"/>
    <col min="27" max="27" width="14.28515625" hidden="1" customWidth="1"/>
    <col min="28" max="28" width="12.28515625" hidden="1" customWidth="1"/>
    <col min="29" max="29" width="15.140625" hidden="1" customWidth="1"/>
    <col min="30" max="30" width="11.85546875" hidden="1" customWidth="1"/>
    <col min="31" max="31" width="13.140625" hidden="1" customWidth="1"/>
    <col min="32" max="32" width="13" hidden="1" customWidth="1"/>
    <col min="33" max="33" width="13.140625" hidden="1" customWidth="1"/>
    <col min="34" max="34" width="11" hidden="1" customWidth="1"/>
    <col min="35" max="41" width="27.42578125" customWidth="1"/>
    <col min="42" max="42" width="60.85546875" customWidth="1"/>
    <col min="43" max="48" width="27.42578125" customWidth="1"/>
    <col min="49" max="51" width="31.28515625" customWidth="1"/>
    <col min="52" max="52" width="27.42578125" customWidth="1"/>
    <col min="53" max="55" width="34.28515625" customWidth="1"/>
    <col min="56" max="59" width="27.42578125" customWidth="1"/>
    <col min="60" max="60" width="39.42578125" customWidth="1"/>
    <col min="61" max="61" width="41.28515625" customWidth="1"/>
    <col min="62" max="73" width="27.42578125" customWidth="1"/>
    <col min="76" max="76" width="10.28515625" bestFit="1" customWidth="1"/>
    <col min="79" max="79" width="10.28515625" bestFit="1" customWidth="1"/>
    <col min="82" max="82" width="10.28515625" bestFit="1" customWidth="1"/>
    <col min="85" max="85" width="10.28515625" bestFit="1" customWidth="1"/>
    <col min="88" max="88" width="10.28515625" bestFit="1" customWidth="1"/>
    <col min="91" max="91" width="10.28515625" bestFit="1" customWidth="1"/>
    <col min="94" max="94" width="10.28515625" bestFit="1" customWidth="1"/>
    <col min="97" max="97" width="10.28515625" bestFit="1" customWidth="1"/>
    <col min="100" max="100" width="10.28515625" bestFit="1" customWidth="1"/>
    <col min="103" max="103" width="10.28515625" bestFit="1" customWidth="1"/>
    <col min="106" max="106" width="10.28515625" bestFit="1" customWidth="1"/>
    <col min="109" max="109" width="10.28515625" bestFit="1" customWidth="1"/>
    <col min="112" max="112" width="10.28515625" bestFit="1" customWidth="1"/>
    <col min="115" max="115" width="10.28515625" bestFit="1" customWidth="1"/>
    <col min="118" max="118" width="10.28515625" bestFit="1" customWidth="1"/>
    <col min="121" max="121" width="10.28515625" bestFit="1" customWidth="1"/>
    <col min="124" max="124" width="10.28515625" bestFit="1" customWidth="1"/>
    <col min="127" max="127" width="10.28515625" bestFit="1" customWidth="1"/>
    <col min="130" max="130" width="10.28515625" bestFit="1" customWidth="1"/>
    <col min="133" max="133" width="10.28515625" bestFit="1" customWidth="1"/>
    <col min="136" max="136" width="10.28515625" bestFit="1" customWidth="1"/>
    <col min="139" max="139" width="10.28515625" bestFit="1" customWidth="1"/>
    <col min="142" max="142" width="10.28515625" bestFit="1" customWidth="1"/>
    <col min="145" max="145" width="10.28515625" bestFit="1" customWidth="1"/>
    <col min="148" max="148" width="10.28515625" bestFit="1" customWidth="1"/>
    <col min="151" max="151" width="10.28515625" bestFit="1" customWidth="1"/>
    <col min="154" max="154" width="10.28515625" bestFit="1" customWidth="1"/>
    <col min="157" max="157" width="10.28515625" bestFit="1" customWidth="1"/>
    <col min="160" max="160" width="10.28515625" bestFit="1" customWidth="1"/>
    <col min="163" max="163" width="10.28515625" bestFit="1" customWidth="1"/>
    <col min="166" max="166" width="10.28515625" bestFit="1" customWidth="1"/>
    <col min="169" max="169" width="10.28515625" bestFit="1" customWidth="1"/>
    <col min="172" max="172" width="10.28515625" bestFit="1" customWidth="1"/>
    <col min="175" max="175" width="10.28515625" bestFit="1" customWidth="1"/>
    <col min="178" max="178" width="10.28515625" bestFit="1" customWidth="1"/>
    <col min="181" max="181" width="10.28515625" bestFit="1" customWidth="1"/>
    <col min="184" max="184" width="10.28515625" bestFit="1" customWidth="1"/>
    <col min="187" max="187" width="10.28515625" bestFit="1" customWidth="1"/>
    <col min="190" max="190" width="10.28515625" bestFit="1" customWidth="1"/>
    <col min="193" max="193" width="10.28515625" bestFit="1" customWidth="1"/>
    <col min="196" max="196" width="10.28515625" bestFit="1" customWidth="1"/>
    <col min="199" max="199" width="10.28515625" bestFit="1" customWidth="1"/>
    <col min="202" max="202" width="10.28515625" bestFit="1" customWidth="1"/>
    <col min="205" max="205" width="10.28515625" bestFit="1" customWidth="1"/>
    <col min="208" max="208" width="10.28515625" bestFit="1" customWidth="1"/>
    <col min="211" max="211" width="10.28515625" bestFit="1" customWidth="1"/>
    <col min="214" max="214" width="10.28515625" bestFit="1" customWidth="1"/>
  </cols>
  <sheetData>
    <row r="1" spans="1:34" ht="30" customHeight="1" x14ac:dyDescent="0.2">
      <c r="A1" s="78" t="s">
        <v>73</v>
      </c>
      <c r="B1" s="79"/>
      <c r="C1" s="79"/>
      <c r="D1" s="79"/>
      <c r="E1" s="79"/>
    </row>
    <row r="3" spans="1:34" hidden="1" outlineLevel="1" x14ac:dyDescent="0.2">
      <c r="A3" s="2" t="s">
        <v>13</v>
      </c>
      <c r="B3" s="2"/>
      <c r="C3" s="2"/>
      <c r="D3" s="2"/>
      <c r="E3" s="2"/>
      <c r="F3" s="2"/>
      <c r="G3" s="2"/>
      <c r="H3" s="2"/>
    </row>
    <row r="4" spans="1:34" hidden="1" outlineLevel="1" x14ac:dyDescent="0.2">
      <c r="A4" s="2" t="s">
        <v>14</v>
      </c>
      <c r="B4" s="2"/>
      <c r="C4" s="2"/>
      <c r="D4" s="2"/>
      <c r="E4" s="2"/>
      <c r="F4" s="2"/>
      <c r="G4" s="2"/>
      <c r="H4" s="2"/>
    </row>
    <row r="5" spans="1:34" hidden="1" outlineLevel="1" x14ac:dyDescent="0.2">
      <c r="A5" s="2" t="s">
        <v>0</v>
      </c>
      <c r="B5" s="2"/>
      <c r="C5" s="2"/>
      <c r="D5" s="2"/>
      <c r="E5" s="2"/>
      <c r="F5" s="2"/>
      <c r="G5" s="2"/>
      <c r="H5" s="2"/>
    </row>
    <row r="6" spans="1:34" hidden="1" outlineLevel="1" x14ac:dyDescent="0.2">
      <c r="A6" s="2" t="s">
        <v>6</v>
      </c>
      <c r="B6" s="2"/>
      <c r="C6" s="2"/>
      <c r="D6" s="2"/>
      <c r="E6" s="2"/>
      <c r="F6" s="2"/>
      <c r="G6" s="2"/>
      <c r="H6" s="2"/>
    </row>
    <row r="7" spans="1:34" ht="23.25" hidden="1" customHeight="1" outlineLevel="1" thickBot="1" x14ac:dyDescent="0.25">
      <c r="A7" s="53" t="s">
        <v>1</v>
      </c>
      <c r="B7" s="4"/>
      <c r="C7" s="4"/>
      <c r="D7" s="4"/>
      <c r="E7" s="4"/>
      <c r="F7" s="4"/>
      <c r="G7" s="4"/>
      <c r="H7" s="4"/>
    </row>
    <row r="8" spans="1:34" ht="26.25" hidden="1" customHeight="1" outlineLevel="1" thickBot="1" x14ac:dyDescent="0.25">
      <c r="A8" s="5">
        <v>50</v>
      </c>
      <c r="B8" s="70" t="s">
        <v>92</v>
      </c>
      <c r="C8" s="71"/>
      <c r="D8" s="71"/>
      <c r="E8" s="71"/>
      <c r="F8" s="71"/>
      <c r="G8" s="71"/>
      <c r="H8" s="71"/>
    </row>
    <row r="9" spans="1:34" ht="28.5" hidden="1" customHeight="1" outlineLevel="1" thickBot="1" x14ac:dyDescent="0.25">
      <c r="A9" s="5">
        <v>35</v>
      </c>
      <c r="B9" s="70" t="s">
        <v>74</v>
      </c>
      <c r="C9" s="71"/>
      <c r="D9" s="71"/>
      <c r="E9" s="71"/>
      <c r="F9" s="72"/>
      <c r="G9" s="72"/>
      <c r="H9" s="72"/>
    </row>
    <row r="10" spans="1:34" ht="27" hidden="1" customHeight="1" outlineLevel="1" thickBot="1" x14ac:dyDescent="0.25">
      <c r="A10" s="5">
        <v>15</v>
      </c>
      <c r="B10" s="70" t="s">
        <v>75</v>
      </c>
      <c r="C10" s="71"/>
      <c r="D10" s="71"/>
      <c r="E10" s="71"/>
      <c r="F10" s="72"/>
      <c r="G10" s="72"/>
      <c r="H10" s="72"/>
    </row>
    <row r="11" spans="1:34" ht="19.5" customHeight="1" collapsed="1" thickBot="1" x14ac:dyDescent="0.25">
      <c r="A11" s="19"/>
      <c r="B11" s="22"/>
      <c r="C11" s="23"/>
      <c r="D11" s="23"/>
      <c r="E11" s="23"/>
      <c r="F11" s="17"/>
      <c r="G11" s="17"/>
      <c r="H11" s="17"/>
    </row>
    <row r="12" spans="1:34" ht="67.5" customHeight="1" x14ac:dyDescent="0.2">
      <c r="A12" s="111" t="s">
        <v>8</v>
      </c>
      <c r="B12" s="113" t="s">
        <v>7</v>
      </c>
      <c r="C12" s="113" t="s">
        <v>18</v>
      </c>
      <c r="D12" s="115" t="s">
        <v>90</v>
      </c>
      <c r="E12" s="110" t="s">
        <v>92</v>
      </c>
      <c r="F12" s="100"/>
      <c r="G12" s="100"/>
      <c r="H12" s="100"/>
      <c r="I12" s="100"/>
      <c r="J12" s="101"/>
      <c r="K12" s="107" t="s">
        <v>74</v>
      </c>
      <c r="L12" s="108"/>
      <c r="M12" s="108"/>
      <c r="N12" s="108"/>
      <c r="O12" s="108"/>
      <c r="P12" s="109"/>
      <c r="Q12" s="99" t="s">
        <v>75</v>
      </c>
      <c r="R12" s="100"/>
      <c r="S12" s="100"/>
      <c r="T12" s="100"/>
      <c r="U12" s="100"/>
      <c r="V12" s="101"/>
      <c r="W12" s="102" t="s">
        <v>4</v>
      </c>
      <c r="X12" s="103"/>
      <c r="Y12" s="103"/>
      <c r="Z12" s="103"/>
      <c r="AA12" s="103"/>
      <c r="AB12" s="104"/>
      <c r="AC12" s="105" t="s">
        <v>43</v>
      </c>
      <c r="AD12" s="100"/>
      <c r="AE12" s="100"/>
      <c r="AF12" s="100"/>
      <c r="AG12" s="100"/>
      <c r="AH12" s="106"/>
    </row>
    <row r="13" spans="1:34" ht="58.5" customHeight="1" thickBot="1" x14ac:dyDescent="0.25">
      <c r="A13" s="112"/>
      <c r="B13" s="114"/>
      <c r="C13" s="114"/>
      <c r="D13" s="116"/>
      <c r="E13" s="32" t="s">
        <v>38</v>
      </c>
      <c r="F13" s="26" t="s">
        <v>15</v>
      </c>
      <c r="G13" s="26" t="s">
        <v>16</v>
      </c>
      <c r="H13" s="26" t="s">
        <v>37</v>
      </c>
      <c r="I13" s="26" t="s">
        <v>47</v>
      </c>
      <c r="J13" s="33" t="s">
        <v>39</v>
      </c>
      <c r="K13" s="31" t="s">
        <v>38</v>
      </c>
      <c r="L13" s="26" t="s">
        <v>45</v>
      </c>
      <c r="M13" s="26" t="s">
        <v>16</v>
      </c>
      <c r="N13" s="26" t="s">
        <v>37</v>
      </c>
      <c r="O13" s="26" t="s">
        <v>47</v>
      </c>
      <c r="P13" s="30" t="s">
        <v>39</v>
      </c>
      <c r="Q13" s="32" t="s">
        <v>38</v>
      </c>
      <c r="R13" s="26" t="s">
        <v>45</v>
      </c>
      <c r="S13" s="26" t="s">
        <v>16</v>
      </c>
      <c r="T13" s="26" t="s">
        <v>37</v>
      </c>
      <c r="U13" s="26" t="s">
        <v>47</v>
      </c>
      <c r="V13" s="33" t="s">
        <v>39</v>
      </c>
      <c r="W13" s="34">
        <v>1</v>
      </c>
      <c r="X13" s="24">
        <v>2</v>
      </c>
      <c r="Y13" s="24">
        <v>3</v>
      </c>
      <c r="Z13" s="24" t="s">
        <v>44</v>
      </c>
      <c r="AA13" s="24" t="s">
        <v>47</v>
      </c>
      <c r="AB13" s="25" t="s">
        <v>39</v>
      </c>
      <c r="AC13" s="31" t="s">
        <v>38</v>
      </c>
      <c r="AD13" s="26" t="s">
        <v>45</v>
      </c>
      <c r="AE13" s="26" t="s">
        <v>16</v>
      </c>
      <c r="AF13" s="26" t="s">
        <v>37</v>
      </c>
      <c r="AG13" s="26" t="s">
        <v>47</v>
      </c>
      <c r="AH13" s="30" t="s">
        <v>39</v>
      </c>
    </row>
    <row r="14" spans="1:34" x14ac:dyDescent="0.2">
      <c r="A14" s="1" t="s">
        <v>99</v>
      </c>
      <c r="B14" s="9" t="s">
        <v>19</v>
      </c>
      <c r="C14" s="10">
        <f t="shared" ref="C14:C34" si="0">IF(D14&lt;&gt;1,"",SUM(J14,P14,V14))</f>
        <v>1</v>
      </c>
      <c r="D14" s="10">
        <f t="shared" ref="D14:D34" si="1">IF(SUM(E14,K14,Q14)=0,0,1)</f>
        <v>1</v>
      </c>
      <c r="E14" s="56">
        <v>1</v>
      </c>
      <c r="F14" s="56">
        <v>0</v>
      </c>
      <c r="G14" s="56">
        <v>1</v>
      </c>
      <c r="H14" s="10">
        <f t="shared" ref="H14:H34" si="2">IF(E14=1,(MIN(Вес3.1,Вес3.2,Вес3.3))*((100/MIN(Вес3.1,Вес3.2,Вес3.3))/Z14*Вес3.1/MIN(Вес3.1,Вес3.2,Вес3.3)),"")</f>
        <v>50</v>
      </c>
      <c r="I14" s="10">
        <f t="shared" ref="I14:I34" si="3">IF(H14="","не применяется",IF(E14=0,"не применяется",H14*G14/100))</f>
        <v>0.5</v>
      </c>
      <c r="J14" s="10">
        <f t="shared" ref="J14:J34" si="4">IF(ISNUMBER(I14),I14,"")</f>
        <v>0.5</v>
      </c>
      <c r="K14" s="56">
        <v>1</v>
      </c>
      <c r="L14" s="56">
        <v>0</v>
      </c>
      <c r="M14" s="56">
        <v>1</v>
      </c>
      <c r="N14" s="10">
        <f t="shared" ref="N14:N34" si="5">IF(K14=1,(MIN(Вес3.1,Вес3.2,Вес3.3))*((100/MIN(Вес3.1,Вес3.2,Вес3.3))/Z14*Вес3.2/MIN(Вес3.1,Вес3.2,Вес3.3)),"")</f>
        <v>35</v>
      </c>
      <c r="O14" s="10">
        <f t="shared" ref="O14:O34" si="6">IF(N14="","не применяется",IF(K14=0,"не применяется",N14*M14/100))</f>
        <v>0.35</v>
      </c>
      <c r="P14" s="10">
        <f t="shared" ref="P14:P34" si="7">IF(ISNUMBER(O14),O14,"")</f>
        <v>0.35</v>
      </c>
      <c r="Q14" s="56">
        <v>1</v>
      </c>
      <c r="R14" s="56">
        <v>1</v>
      </c>
      <c r="S14" s="56">
        <v>1</v>
      </c>
      <c r="T14" s="10">
        <f t="shared" ref="T14:T34" si="8">IF(Q14=1,(MIN(Вес3.1,Вес3.2,Вес3.3))*((100/MIN(Вес3.1,Вес3.2,Вес3.3))/Z14*Вес3.3/MIN(Вес3.1,Вес3.2,Вес3.3)),"")</f>
        <v>15</v>
      </c>
      <c r="U14" s="10">
        <f t="shared" ref="U14:U34" si="9">IF(T14="","не применяется",IF(Q14=0,"не применяется",T14*S14/100))</f>
        <v>0.15</v>
      </c>
      <c r="V14" s="10">
        <f t="shared" ref="V14:V34" si="10">IF(ISNUMBER(U14),U14,"")</f>
        <v>0.15</v>
      </c>
      <c r="W14" s="10">
        <f t="shared" ref="W14:W34" si="11">IF(E14=1,Вес3.1/MIN(Вес3.1,Вес3.2,Вес3.3),"")</f>
        <v>3.3333333333333335</v>
      </c>
      <c r="X14" s="10">
        <f t="shared" ref="X14:X34" si="12">IF(K14=1,Вес3.2/MIN(Вес3.1,Вес3.2,Вес3.3),"")</f>
        <v>2.3333333333333335</v>
      </c>
      <c r="Y14" s="10">
        <f t="shared" ref="Y14:Y34" si="13">IF(Q14=1,Вес3.3/MIN(Вес3.1,Вес3.2,Вес3.3),"")</f>
        <v>1</v>
      </c>
      <c r="Z14" s="10">
        <f t="shared" ref="Z14:Z34" si="14">SUM(W14:Y14)</f>
        <v>6.666666666666667</v>
      </c>
    </row>
    <row r="15" spans="1:34" x14ac:dyDescent="0.2">
      <c r="A15" s="1" t="s">
        <v>100</v>
      </c>
      <c r="B15" s="9" t="s">
        <v>51</v>
      </c>
      <c r="C15" s="10">
        <f t="shared" si="0"/>
        <v>0.35</v>
      </c>
      <c r="D15" s="10">
        <f t="shared" si="1"/>
        <v>1</v>
      </c>
      <c r="E15" s="56">
        <v>1</v>
      </c>
      <c r="F15" s="56">
        <v>0.48120000000000002</v>
      </c>
      <c r="G15" s="56">
        <v>0</v>
      </c>
      <c r="H15" s="10">
        <f t="shared" si="2"/>
        <v>50</v>
      </c>
      <c r="I15" s="10">
        <f t="shared" si="3"/>
        <v>0</v>
      </c>
      <c r="J15" s="10">
        <f t="shared" si="4"/>
        <v>0</v>
      </c>
      <c r="K15" s="56">
        <v>1</v>
      </c>
      <c r="L15" s="56">
        <v>0</v>
      </c>
      <c r="M15" s="56">
        <v>1</v>
      </c>
      <c r="N15" s="10">
        <f t="shared" si="5"/>
        <v>35</v>
      </c>
      <c r="O15" s="10">
        <f t="shared" si="6"/>
        <v>0.35</v>
      </c>
      <c r="P15" s="10">
        <f t="shared" si="7"/>
        <v>0.35</v>
      </c>
      <c r="Q15" s="56">
        <v>1</v>
      </c>
      <c r="R15" s="56">
        <v>0</v>
      </c>
      <c r="S15" s="56">
        <v>0</v>
      </c>
      <c r="T15" s="10">
        <f t="shared" si="8"/>
        <v>15</v>
      </c>
      <c r="U15" s="10">
        <f t="shared" si="9"/>
        <v>0</v>
      </c>
      <c r="V15" s="10">
        <f t="shared" si="10"/>
        <v>0</v>
      </c>
      <c r="W15" s="10">
        <f t="shared" si="11"/>
        <v>3.3333333333333335</v>
      </c>
      <c r="X15" s="10">
        <f t="shared" si="12"/>
        <v>2.3333333333333335</v>
      </c>
      <c r="Y15" s="10">
        <f t="shared" si="13"/>
        <v>1</v>
      </c>
      <c r="Z15" s="10">
        <f t="shared" si="14"/>
        <v>6.666666666666667</v>
      </c>
    </row>
    <row r="16" spans="1:34" x14ac:dyDescent="0.2">
      <c r="A16" s="1" t="s">
        <v>101</v>
      </c>
      <c r="B16" s="9" t="s">
        <v>20</v>
      </c>
      <c r="C16" s="10">
        <f t="shared" si="0"/>
        <v>1</v>
      </c>
      <c r="D16" s="10">
        <f t="shared" si="1"/>
        <v>1</v>
      </c>
      <c r="E16" s="56">
        <v>1</v>
      </c>
      <c r="F16" s="56">
        <v>0</v>
      </c>
      <c r="G16" s="56">
        <v>1</v>
      </c>
      <c r="H16" s="10">
        <f t="shared" si="2"/>
        <v>50</v>
      </c>
      <c r="I16" s="10">
        <f t="shared" si="3"/>
        <v>0.5</v>
      </c>
      <c r="J16" s="10">
        <f t="shared" si="4"/>
        <v>0.5</v>
      </c>
      <c r="K16" s="56">
        <v>1</v>
      </c>
      <c r="L16" s="56">
        <v>0</v>
      </c>
      <c r="M16" s="56">
        <v>1</v>
      </c>
      <c r="N16" s="10">
        <f t="shared" si="5"/>
        <v>35</v>
      </c>
      <c r="O16" s="10">
        <f t="shared" si="6"/>
        <v>0.35</v>
      </c>
      <c r="P16" s="10">
        <f t="shared" si="7"/>
        <v>0.35</v>
      </c>
      <c r="Q16" s="56">
        <v>1</v>
      </c>
      <c r="R16" s="56">
        <v>1</v>
      </c>
      <c r="S16" s="56">
        <v>1</v>
      </c>
      <c r="T16" s="10">
        <f t="shared" si="8"/>
        <v>15</v>
      </c>
      <c r="U16" s="10">
        <f t="shared" si="9"/>
        <v>0.15</v>
      </c>
      <c r="V16" s="10">
        <f t="shared" si="10"/>
        <v>0.15</v>
      </c>
      <c r="W16" s="10">
        <f t="shared" si="11"/>
        <v>3.3333333333333335</v>
      </c>
      <c r="X16" s="10">
        <f t="shared" si="12"/>
        <v>2.3333333333333335</v>
      </c>
      <c r="Y16" s="10">
        <f t="shared" si="13"/>
        <v>1</v>
      </c>
      <c r="Z16" s="10">
        <f t="shared" si="14"/>
        <v>6.666666666666667</v>
      </c>
    </row>
    <row r="17" spans="1:26" x14ac:dyDescent="0.2">
      <c r="A17" s="1" t="s">
        <v>102</v>
      </c>
      <c r="B17" s="9" t="s">
        <v>21</v>
      </c>
      <c r="C17" s="10">
        <f t="shared" si="0"/>
        <v>1</v>
      </c>
      <c r="D17" s="10">
        <f t="shared" si="1"/>
        <v>1</v>
      </c>
      <c r="E17" s="56">
        <v>1</v>
      </c>
      <c r="F17" s="56">
        <v>0</v>
      </c>
      <c r="G17" s="56">
        <v>1</v>
      </c>
      <c r="H17" s="10">
        <f t="shared" si="2"/>
        <v>50</v>
      </c>
      <c r="I17" s="10">
        <f t="shared" si="3"/>
        <v>0.5</v>
      </c>
      <c r="J17" s="10">
        <f t="shared" si="4"/>
        <v>0.5</v>
      </c>
      <c r="K17" s="56">
        <v>1</v>
      </c>
      <c r="L17" s="56">
        <v>0</v>
      </c>
      <c r="M17" s="56">
        <v>1</v>
      </c>
      <c r="N17" s="10">
        <f t="shared" si="5"/>
        <v>35</v>
      </c>
      <c r="O17" s="10">
        <f t="shared" si="6"/>
        <v>0.35</v>
      </c>
      <c r="P17" s="10">
        <f t="shared" si="7"/>
        <v>0.35</v>
      </c>
      <c r="Q17" s="56">
        <v>1</v>
      </c>
      <c r="R17" s="56">
        <v>1</v>
      </c>
      <c r="S17" s="56">
        <v>1</v>
      </c>
      <c r="T17" s="10">
        <f t="shared" si="8"/>
        <v>15</v>
      </c>
      <c r="U17" s="10">
        <f t="shared" si="9"/>
        <v>0.15</v>
      </c>
      <c r="V17" s="10">
        <f t="shared" si="10"/>
        <v>0.15</v>
      </c>
      <c r="W17" s="10">
        <f t="shared" si="11"/>
        <v>3.3333333333333335</v>
      </c>
      <c r="X17" s="10">
        <f t="shared" si="12"/>
        <v>2.3333333333333335</v>
      </c>
      <c r="Y17" s="10">
        <f t="shared" si="13"/>
        <v>1</v>
      </c>
      <c r="Z17" s="10">
        <f t="shared" si="14"/>
        <v>6.666666666666667</v>
      </c>
    </row>
    <row r="18" spans="1:26" ht="25.5" x14ac:dyDescent="0.2">
      <c r="A18" s="1" t="s">
        <v>103</v>
      </c>
      <c r="B18" s="9" t="s">
        <v>22</v>
      </c>
      <c r="C18" s="10">
        <f t="shared" si="0"/>
        <v>1</v>
      </c>
      <c r="D18" s="10">
        <f t="shared" si="1"/>
        <v>1</v>
      </c>
      <c r="E18" s="56">
        <v>1</v>
      </c>
      <c r="F18" s="56">
        <v>0</v>
      </c>
      <c r="G18" s="56">
        <v>1</v>
      </c>
      <c r="H18" s="10">
        <f t="shared" si="2"/>
        <v>50</v>
      </c>
      <c r="I18" s="10">
        <f t="shared" si="3"/>
        <v>0.5</v>
      </c>
      <c r="J18" s="10">
        <f t="shared" si="4"/>
        <v>0.5</v>
      </c>
      <c r="K18" s="56">
        <v>1</v>
      </c>
      <c r="L18" s="56">
        <v>0</v>
      </c>
      <c r="M18" s="56">
        <v>1</v>
      </c>
      <c r="N18" s="10">
        <f t="shared" si="5"/>
        <v>35</v>
      </c>
      <c r="O18" s="10">
        <f t="shared" si="6"/>
        <v>0.35</v>
      </c>
      <c r="P18" s="10">
        <f t="shared" si="7"/>
        <v>0.35</v>
      </c>
      <c r="Q18" s="56">
        <v>1</v>
      </c>
      <c r="R18" s="56">
        <v>1</v>
      </c>
      <c r="S18" s="56">
        <v>1</v>
      </c>
      <c r="T18" s="10">
        <f t="shared" si="8"/>
        <v>15</v>
      </c>
      <c r="U18" s="10">
        <f t="shared" si="9"/>
        <v>0.15</v>
      </c>
      <c r="V18" s="10">
        <f t="shared" si="10"/>
        <v>0.15</v>
      </c>
      <c r="W18" s="10">
        <f t="shared" si="11"/>
        <v>3.3333333333333335</v>
      </c>
      <c r="X18" s="10">
        <f t="shared" si="12"/>
        <v>2.3333333333333335</v>
      </c>
      <c r="Y18" s="10">
        <f t="shared" si="13"/>
        <v>1</v>
      </c>
      <c r="Z18" s="10">
        <f t="shared" si="14"/>
        <v>6.666666666666667</v>
      </c>
    </row>
    <row r="19" spans="1:26" ht="25.5" x14ac:dyDescent="0.2">
      <c r="A19" s="1" t="s">
        <v>104</v>
      </c>
      <c r="B19" s="9" t="s">
        <v>23</v>
      </c>
      <c r="C19" s="10">
        <f t="shared" si="0"/>
        <v>1</v>
      </c>
      <c r="D19" s="10">
        <f t="shared" si="1"/>
        <v>1</v>
      </c>
      <c r="E19" s="56">
        <v>1</v>
      </c>
      <c r="F19" s="56">
        <v>0</v>
      </c>
      <c r="G19" s="56">
        <v>1</v>
      </c>
      <c r="H19" s="10">
        <f t="shared" si="2"/>
        <v>50</v>
      </c>
      <c r="I19" s="10">
        <f t="shared" si="3"/>
        <v>0.5</v>
      </c>
      <c r="J19" s="10">
        <f t="shared" si="4"/>
        <v>0.5</v>
      </c>
      <c r="K19" s="56">
        <v>1</v>
      </c>
      <c r="L19" s="56">
        <v>0</v>
      </c>
      <c r="M19" s="56">
        <v>1</v>
      </c>
      <c r="N19" s="10">
        <f t="shared" si="5"/>
        <v>35</v>
      </c>
      <c r="O19" s="10">
        <f t="shared" si="6"/>
        <v>0.35</v>
      </c>
      <c r="P19" s="10">
        <f t="shared" si="7"/>
        <v>0.35</v>
      </c>
      <c r="Q19" s="56">
        <v>1</v>
      </c>
      <c r="R19" s="56">
        <v>1</v>
      </c>
      <c r="S19" s="56">
        <v>1</v>
      </c>
      <c r="T19" s="10">
        <f t="shared" si="8"/>
        <v>15</v>
      </c>
      <c r="U19" s="10">
        <f t="shared" si="9"/>
        <v>0.15</v>
      </c>
      <c r="V19" s="10">
        <f t="shared" si="10"/>
        <v>0.15</v>
      </c>
      <c r="W19" s="10">
        <f t="shared" si="11"/>
        <v>3.3333333333333335</v>
      </c>
      <c r="X19" s="10">
        <f t="shared" si="12"/>
        <v>2.3333333333333335</v>
      </c>
      <c r="Y19" s="10">
        <f t="shared" si="13"/>
        <v>1</v>
      </c>
      <c r="Z19" s="10">
        <f t="shared" si="14"/>
        <v>6.666666666666667</v>
      </c>
    </row>
    <row r="20" spans="1:26" ht="25.5" x14ac:dyDescent="0.2">
      <c r="A20" s="1" t="s">
        <v>105</v>
      </c>
      <c r="B20" s="9" t="s">
        <v>24</v>
      </c>
      <c r="C20" s="10">
        <f t="shared" si="0"/>
        <v>1</v>
      </c>
      <c r="D20" s="10">
        <f t="shared" si="1"/>
        <v>1</v>
      </c>
      <c r="E20" s="56">
        <v>1</v>
      </c>
      <c r="F20" s="56">
        <v>0</v>
      </c>
      <c r="G20" s="56">
        <v>1</v>
      </c>
      <c r="H20" s="10">
        <f t="shared" si="2"/>
        <v>50</v>
      </c>
      <c r="I20" s="10">
        <f t="shared" si="3"/>
        <v>0.5</v>
      </c>
      <c r="J20" s="10">
        <f t="shared" si="4"/>
        <v>0.5</v>
      </c>
      <c r="K20" s="56">
        <v>1</v>
      </c>
      <c r="L20" s="56">
        <v>0</v>
      </c>
      <c r="M20" s="56">
        <v>1</v>
      </c>
      <c r="N20" s="10">
        <f t="shared" si="5"/>
        <v>35</v>
      </c>
      <c r="O20" s="10">
        <f t="shared" si="6"/>
        <v>0.35</v>
      </c>
      <c r="P20" s="10">
        <f t="shared" si="7"/>
        <v>0.35</v>
      </c>
      <c r="Q20" s="56">
        <v>1</v>
      </c>
      <c r="R20" s="56">
        <v>1</v>
      </c>
      <c r="S20" s="56">
        <v>1</v>
      </c>
      <c r="T20" s="10">
        <f t="shared" si="8"/>
        <v>15</v>
      </c>
      <c r="U20" s="10">
        <f t="shared" si="9"/>
        <v>0.15</v>
      </c>
      <c r="V20" s="10">
        <f t="shared" si="10"/>
        <v>0.15</v>
      </c>
      <c r="W20" s="10">
        <f t="shared" si="11"/>
        <v>3.3333333333333335</v>
      </c>
      <c r="X20" s="10">
        <f t="shared" si="12"/>
        <v>2.3333333333333335</v>
      </c>
      <c r="Y20" s="10">
        <f t="shared" si="13"/>
        <v>1</v>
      </c>
      <c r="Z20" s="10">
        <f t="shared" si="14"/>
        <v>6.666666666666667</v>
      </c>
    </row>
    <row r="21" spans="1:26" ht="25.5" x14ac:dyDescent="0.2">
      <c r="A21" s="1" t="s">
        <v>106</v>
      </c>
      <c r="B21" s="9" t="s">
        <v>25</v>
      </c>
      <c r="C21" s="10">
        <f t="shared" si="0"/>
        <v>0.15</v>
      </c>
      <c r="D21" s="10">
        <f t="shared" si="1"/>
        <v>1</v>
      </c>
      <c r="E21" s="56">
        <v>1</v>
      </c>
      <c r="F21" s="56">
        <v>6.4000000000000003E-3</v>
      </c>
      <c r="G21" s="56">
        <v>0</v>
      </c>
      <c r="H21" s="10">
        <f t="shared" si="2"/>
        <v>50</v>
      </c>
      <c r="I21" s="10">
        <f t="shared" si="3"/>
        <v>0</v>
      </c>
      <c r="J21" s="10">
        <f t="shared" si="4"/>
        <v>0</v>
      </c>
      <c r="K21" s="56">
        <v>1</v>
      </c>
      <c r="L21" s="56">
        <v>1</v>
      </c>
      <c r="M21" s="56">
        <v>0</v>
      </c>
      <c r="N21" s="10">
        <f t="shared" si="5"/>
        <v>35</v>
      </c>
      <c r="O21" s="10">
        <f t="shared" si="6"/>
        <v>0</v>
      </c>
      <c r="P21" s="10">
        <f t="shared" si="7"/>
        <v>0</v>
      </c>
      <c r="Q21" s="56">
        <v>1</v>
      </c>
      <c r="R21" s="56">
        <v>1</v>
      </c>
      <c r="S21" s="56">
        <v>1</v>
      </c>
      <c r="T21" s="10">
        <f t="shared" si="8"/>
        <v>15</v>
      </c>
      <c r="U21" s="10">
        <f t="shared" si="9"/>
        <v>0.15</v>
      </c>
      <c r="V21" s="10">
        <f t="shared" si="10"/>
        <v>0.15</v>
      </c>
      <c r="W21" s="10">
        <f t="shared" si="11"/>
        <v>3.3333333333333335</v>
      </c>
      <c r="X21" s="10">
        <f t="shared" si="12"/>
        <v>2.3333333333333335</v>
      </c>
      <c r="Y21" s="10">
        <f t="shared" si="13"/>
        <v>1</v>
      </c>
      <c r="Z21" s="10">
        <f t="shared" si="14"/>
        <v>6.666666666666667</v>
      </c>
    </row>
    <row r="22" spans="1:26" ht="25.5" x14ac:dyDescent="0.2">
      <c r="A22" s="1" t="s">
        <v>107</v>
      </c>
      <c r="B22" s="9" t="s">
        <v>50</v>
      </c>
      <c r="C22" s="10">
        <f t="shared" si="0"/>
        <v>0.5</v>
      </c>
      <c r="D22" s="10">
        <f t="shared" si="1"/>
        <v>1</v>
      </c>
      <c r="E22" s="56">
        <v>1</v>
      </c>
      <c r="F22" s="56">
        <v>8.3000000000000001E-3</v>
      </c>
      <c r="G22" s="56">
        <v>0</v>
      </c>
      <c r="H22" s="10">
        <f t="shared" si="2"/>
        <v>50</v>
      </c>
      <c r="I22" s="10">
        <f t="shared" si="3"/>
        <v>0</v>
      </c>
      <c r="J22" s="10">
        <f t="shared" si="4"/>
        <v>0</v>
      </c>
      <c r="K22" s="56">
        <v>1</v>
      </c>
      <c r="L22" s="56">
        <v>0</v>
      </c>
      <c r="M22" s="56">
        <v>1</v>
      </c>
      <c r="N22" s="10">
        <f t="shared" si="5"/>
        <v>35</v>
      </c>
      <c r="O22" s="10">
        <f t="shared" si="6"/>
        <v>0.35</v>
      </c>
      <c r="P22" s="10">
        <f t="shared" si="7"/>
        <v>0.35</v>
      </c>
      <c r="Q22" s="56">
        <v>1</v>
      </c>
      <c r="R22" s="56">
        <v>1</v>
      </c>
      <c r="S22" s="56">
        <v>1</v>
      </c>
      <c r="T22" s="10">
        <f t="shared" si="8"/>
        <v>15</v>
      </c>
      <c r="U22" s="10">
        <f t="shared" si="9"/>
        <v>0.15</v>
      </c>
      <c r="V22" s="10">
        <f t="shared" si="10"/>
        <v>0.15</v>
      </c>
      <c r="W22" s="10">
        <f t="shared" si="11"/>
        <v>3.3333333333333335</v>
      </c>
      <c r="X22" s="10">
        <f t="shared" si="12"/>
        <v>2.3333333333333335</v>
      </c>
      <c r="Y22" s="10">
        <f t="shared" si="13"/>
        <v>1</v>
      </c>
      <c r="Z22" s="10">
        <f t="shared" si="14"/>
        <v>6.666666666666667</v>
      </c>
    </row>
    <row r="23" spans="1:26" x14ac:dyDescent="0.2">
      <c r="A23" s="1" t="s">
        <v>108</v>
      </c>
      <c r="B23" s="9" t="s">
        <v>26</v>
      </c>
      <c r="C23" s="10">
        <f t="shared" si="0"/>
        <v>0.15</v>
      </c>
      <c r="D23" s="10">
        <f t="shared" si="1"/>
        <v>1</v>
      </c>
      <c r="E23" s="56">
        <v>1</v>
      </c>
      <c r="F23" s="56">
        <v>0.1825</v>
      </c>
      <c r="G23" s="56">
        <v>0</v>
      </c>
      <c r="H23" s="10">
        <f t="shared" si="2"/>
        <v>50</v>
      </c>
      <c r="I23" s="10">
        <f t="shared" si="3"/>
        <v>0</v>
      </c>
      <c r="J23" s="10">
        <f t="shared" si="4"/>
        <v>0</v>
      </c>
      <c r="K23" s="56">
        <v>1</v>
      </c>
      <c r="L23" s="56">
        <v>1</v>
      </c>
      <c r="M23" s="56">
        <v>0</v>
      </c>
      <c r="N23" s="10">
        <f t="shared" si="5"/>
        <v>35</v>
      </c>
      <c r="O23" s="10">
        <f t="shared" si="6"/>
        <v>0</v>
      </c>
      <c r="P23" s="10">
        <f t="shared" si="7"/>
        <v>0</v>
      </c>
      <c r="Q23" s="56">
        <v>1</v>
      </c>
      <c r="R23" s="56">
        <v>1</v>
      </c>
      <c r="S23" s="56">
        <v>1</v>
      </c>
      <c r="T23" s="10">
        <f t="shared" si="8"/>
        <v>15</v>
      </c>
      <c r="U23" s="10">
        <f t="shared" si="9"/>
        <v>0.15</v>
      </c>
      <c r="V23" s="10">
        <f t="shared" si="10"/>
        <v>0.15</v>
      </c>
      <c r="W23" s="10">
        <f t="shared" si="11"/>
        <v>3.3333333333333335</v>
      </c>
      <c r="X23" s="10">
        <f t="shared" si="12"/>
        <v>2.3333333333333335</v>
      </c>
      <c r="Y23" s="10">
        <f t="shared" si="13"/>
        <v>1</v>
      </c>
      <c r="Z23" s="10">
        <f t="shared" si="14"/>
        <v>6.666666666666667</v>
      </c>
    </row>
    <row r="24" spans="1:26" x14ac:dyDescent="0.2">
      <c r="A24" s="1" t="s">
        <v>109</v>
      </c>
      <c r="B24" s="9" t="s">
        <v>27</v>
      </c>
      <c r="C24" s="10">
        <f t="shared" si="0"/>
        <v>0.15</v>
      </c>
      <c r="D24" s="10">
        <f t="shared" si="1"/>
        <v>1</v>
      </c>
      <c r="E24" s="56">
        <v>1</v>
      </c>
      <c r="F24" s="56">
        <v>2.1000000000000001E-2</v>
      </c>
      <c r="G24" s="56">
        <v>0</v>
      </c>
      <c r="H24" s="10">
        <f t="shared" si="2"/>
        <v>50</v>
      </c>
      <c r="I24" s="10">
        <f t="shared" si="3"/>
        <v>0</v>
      </c>
      <c r="J24" s="10">
        <f t="shared" si="4"/>
        <v>0</v>
      </c>
      <c r="K24" s="56">
        <v>1</v>
      </c>
      <c r="L24" s="56">
        <v>1</v>
      </c>
      <c r="M24" s="56">
        <v>0</v>
      </c>
      <c r="N24" s="10">
        <f t="shared" si="5"/>
        <v>35</v>
      </c>
      <c r="O24" s="10">
        <f t="shared" si="6"/>
        <v>0</v>
      </c>
      <c r="P24" s="10">
        <f t="shared" si="7"/>
        <v>0</v>
      </c>
      <c r="Q24" s="56">
        <v>1</v>
      </c>
      <c r="R24" s="56">
        <v>1</v>
      </c>
      <c r="S24" s="56">
        <v>1</v>
      </c>
      <c r="T24" s="10">
        <f t="shared" si="8"/>
        <v>15</v>
      </c>
      <c r="U24" s="10">
        <f t="shared" si="9"/>
        <v>0.15</v>
      </c>
      <c r="V24" s="10">
        <f t="shared" si="10"/>
        <v>0.15</v>
      </c>
      <c r="W24" s="10">
        <f t="shared" si="11"/>
        <v>3.3333333333333335</v>
      </c>
      <c r="X24" s="10">
        <f t="shared" si="12"/>
        <v>2.3333333333333335</v>
      </c>
      <c r="Y24" s="10">
        <f t="shared" si="13"/>
        <v>1</v>
      </c>
      <c r="Z24" s="10">
        <f t="shared" si="14"/>
        <v>6.666666666666667</v>
      </c>
    </row>
    <row r="25" spans="1:26" ht="25.5" x14ac:dyDescent="0.2">
      <c r="A25" s="1" t="s">
        <v>110</v>
      </c>
      <c r="B25" s="9" t="s">
        <v>28</v>
      </c>
      <c r="C25" s="10">
        <f t="shared" si="0"/>
        <v>0.5</v>
      </c>
      <c r="D25" s="10">
        <f t="shared" si="1"/>
        <v>1</v>
      </c>
      <c r="E25" s="56">
        <v>1</v>
      </c>
      <c r="F25" s="56">
        <v>8.6999999999999994E-3</v>
      </c>
      <c r="G25" s="56">
        <v>0</v>
      </c>
      <c r="H25" s="10">
        <f t="shared" si="2"/>
        <v>50</v>
      </c>
      <c r="I25" s="10">
        <f t="shared" si="3"/>
        <v>0</v>
      </c>
      <c r="J25" s="10">
        <f t="shared" si="4"/>
        <v>0</v>
      </c>
      <c r="K25" s="56">
        <v>1</v>
      </c>
      <c r="L25" s="56">
        <v>0</v>
      </c>
      <c r="M25" s="56">
        <v>1</v>
      </c>
      <c r="N25" s="10">
        <f t="shared" si="5"/>
        <v>35</v>
      </c>
      <c r="O25" s="10">
        <f t="shared" si="6"/>
        <v>0.35</v>
      </c>
      <c r="P25" s="10">
        <f t="shared" si="7"/>
        <v>0.35</v>
      </c>
      <c r="Q25" s="56">
        <v>1</v>
      </c>
      <c r="R25" s="56">
        <v>1</v>
      </c>
      <c r="S25" s="56">
        <v>1</v>
      </c>
      <c r="T25" s="10">
        <f t="shared" si="8"/>
        <v>15</v>
      </c>
      <c r="U25" s="10">
        <f t="shared" si="9"/>
        <v>0.15</v>
      </c>
      <c r="V25" s="10">
        <f t="shared" si="10"/>
        <v>0.15</v>
      </c>
      <c r="W25" s="10">
        <f t="shared" si="11"/>
        <v>3.3333333333333335</v>
      </c>
      <c r="X25" s="10">
        <f t="shared" si="12"/>
        <v>2.3333333333333335</v>
      </c>
      <c r="Y25" s="10">
        <f t="shared" si="13"/>
        <v>1</v>
      </c>
      <c r="Z25" s="10">
        <f t="shared" si="14"/>
        <v>6.666666666666667</v>
      </c>
    </row>
    <row r="26" spans="1:26" x14ac:dyDescent="0.2">
      <c r="A26" s="1" t="s">
        <v>111</v>
      </c>
      <c r="B26" s="9" t="s">
        <v>29</v>
      </c>
      <c r="C26" s="10">
        <f t="shared" si="0"/>
        <v>1</v>
      </c>
      <c r="D26" s="10">
        <f t="shared" si="1"/>
        <v>1</v>
      </c>
      <c r="E26" s="56">
        <v>1</v>
      </c>
      <c r="F26" s="56">
        <v>0</v>
      </c>
      <c r="G26" s="56">
        <v>1</v>
      </c>
      <c r="H26" s="10">
        <f t="shared" si="2"/>
        <v>50</v>
      </c>
      <c r="I26" s="10">
        <f t="shared" si="3"/>
        <v>0.5</v>
      </c>
      <c r="J26" s="10">
        <f t="shared" si="4"/>
        <v>0.5</v>
      </c>
      <c r="K26" s="56">
        <v>1</v>
      </c>
      <c r="L26" s="56">
        <v>0</v>
      </c>
      <c r="M26" s="56">
        <v>1</v>
      </c>
      <c r="N26" s="10">
        <f t="shared" si="5"/>
        <v>35</v>
      </c>
      <c r="O26" s="10">
        <f t="shared" si="6"/>
        <v>0.35</v>
      </c>
      <c r="P26" s="10">
        <f t="shared" si="7"/>
        <v>0.35</v>
      </c>
      <c r="Q26" s="56">
        <v>1</v>
      </c>
      <c r="R26" s="56">
        <v>1</v>
      </c>
      <c r="S26" s="56">
        <v>1</v>
      </c>
      <c r="T26" s="10">
        <f t="shared" si="8"/>
        <v>15</v>
      </c>
      <c r="U26" s="10">
        <f t="shared" si="9"/>
        <v>0.15</v>
      </c>
      <c r="V26" s="10">
        <f t="shared" si="10"/>
        <v>0.15</v>
      </c>
      <c r="W26" s="10">
        <f t="shared" si="11"/>
        <v>3.3333333333333335</v>
      </c>
      <c r="X26" s="10">
        <f t="shared" si="12"/>
        <v>2.3333333333333335</v>
      </c>
      <c r="Y26" s="10">
        <f t="shared" si="13"/>
        <v>1</v>
      </c>
      <c r="Z26" s="10">
        <f t="shared" si="14"/>
        <v>6.666666666666667</v>
      </c>
    </row>
    <row r="27" spans="1:26" x14ac:dyDescent="0.2">
      <c r="A27" s="1" t="s">
        <v>112</v>
      </c>
      <c r="B27" s="9" t="s">
        <v>30</v>
      </c>
      <c r="C27" s="10">
        <f t="shared" si="0"/>
        <v>0.65</v>
      </c>
      <c r="D27" s="10">
        <f t="shared" si="1"/>
        <v>1</v>
      </c>
      <c r="E27" s="56">
        <v>1</v>
      </c>
      <c r="F27" s="56">
        <v>0</v>
      </c>
      <c r="G27" s="56">
        <v>1</v>
      </c>
      <c r="H27" s="10">
        <f t="shared" si="2"/>
        <v>50</v>
      </c>
      <c r="I27" s="10">
        <f t="shared" si="3"/>
        <v>0.5</v>
      </c>
      <c r="J27" s="10">
        <f t="shared" si="4"/>
        <v>0.5</v>
      </c>
      <c r="K27" s="56">
        <v>1</v>
      </c>
      <c r="L27" s="56">
        <v>1</v>
      </c>
      <c r="M27" s="56">
        <v>0</v>
      </c>
      <c r="N27" s="10">
        <f t="shared" si="5"/>
        <v>35</v>
      </c>
      <c r="O27" s="10">
        <f t="shared" si="6"/>
        <v>0</v>
      </c>
      <c r="P27" s="10">
        <f t="shared" si="7"/>
        <v>0</v>
      </c>
      <c r="Q27" s="56">
        <v>1</v>
      </c>
      <c r="R27" s="56">
        <v>1</v>
      </c>
      <c r="S27" s="56">
        <v>1</v>
      </c>
      <c r="T27" s="10">
        <f t="shared" si="8"/>
        <v>15</v>
      </c>
      <c r="U27" s="10">
        <f t="shared" si="9"/>
        <v>0.15</v>
      </c>
      <c r="V27" s="10">
        <f t="shared" si="10"/>
        <v>0.15</v>
      </c>
      <c r="W27" s="10">
        <f t="shared" si="11"/>
        <v>3.3333333333333335</v>
      </c>
      <c r="X27" s="10">
        <f t="shared" si="12"/>
        <v>2.3333333333333335</v>
      </c>
      <c r="Y27" s="10">
        <f t="shared" si="13"/>
        <v>1</v>
      </c>
      <c r="Z27" s="10">
        <f t="shared" si="14"/>
        <v>6.666666666666667</v>
      </c>
    </row>
    <row r="28" spans="1:26" x14ac:dyDescent="0.2">
      <c r="A28" s="1" t="s">
        <v>113</v>
      </c>
      <c r="B28" s="9" t="s">
        <v>31</v>
      </c>
      <c r="C28" s="10">
        <f t="shared" si="0"/>
        <v>0.15</v>
      </c>
      <c r="D28" s="10">
        <f t="shared" si="1"/>
        <v>1</v>
      </c>
      <c r="E28" s="56">
        <v>1</v>
      </c>
      <c r="F28" s="56">
        <v>1</v>
      </c>
      <c r="G28" s="56">
        <v>0</v>
      </c>
      <c r="H28" s="10">
        <f t="shared" si="2"/>
        <v>50</v>
      </c>
      <c r="I28" s="10">
        <f t="shared" si="3"/>
        <v>0</v>
      </c>
      <c r="J28" s="10">
        <f t="shared" si="4"/>
        <v>0</v>
      </c>
      <c r="K28" s="56">
        <v>1</v>
      </c>
      <c r="L28" s="56">
        <v>1</v>
      </c>
      <c r="M28" s="56">
        <v>0</v>
      </c>
      <c r="N28" s="10">
        <f t="shared" si="5"/>
        <v>35</v>
      </c>
      <c r="O28" s="10">
        <f t="shared" si="6"/>
        <v>0</v>
      </c>
      <c r="P28" s="10">
        <f t="shared" si="7"/>
        <v>0</v>
      </c>
      <c r="Q28" s="56">
        <v>1</v>
      </c>
      <c r="R28" s="56">
        <v>1</v>
      </c>
      <c r="S28" s="56">
        <v>1</v>
      </c>
      <c r="T28" s="10">
        <f t="shared" si="8"/>
        <v>15</v>
      </c>
      <c r="U28" s="10">
        <f t="shared" si="9"/>
        <v>0.15</v>
      </c>
      <c r="V28" s="10">
        <f t="shared" si="10"/>
        <v>0.15</v>
      </c>
      <c r="W28" s="10">
        <f t="shared" si="11"/>
        <v>3.3333333333333335</v>
      </c>
      <c r="X28" s="10">
        <f t="shared" si="12"/>
        <v>2.3333333333333335</v>
      </c>
      <c r="Y28" s="10">
        <f t="shared" si="13"/>
        <v>1</v>
      </c>
      <c r="Z28" s="10">
        <f t="shared" si="14"/>
        <v>6.666666666666667</v>
      </c>
    </row>
    <row r="29" spans="1:26" x14ac:dyDescent="0.2">
      <c r="A29" s="1" t="s">
        <v>114</v>
      </c>
      <c r="B29" s="9" t="s">
        <v>32</v>
      </c>
      <c r="C29" s="10">
        <f t="shared" si="0"/>
        <v>0.5</v>
      </c>
      <c r="D29" s="10">
        <f t="shared" si="1"/>
        <v>1</v>
      </c>
      <c r="E29" s="56">
        <v>1</v>
      </c>
      <c r="F29" s="56">
        <v>1</v>
      </c>
      <c r="G29" s="56">
        <v>0</v>
      </c>
      <c r="H29" s="10">
        <f t="shared" si="2"/>
        <v>50</v>
      </c>
      <c r="I29" s="10">
        <f t="shared" si="3"/>
        <v>0</v>
      </c>
      <c r="J29" s="10">
        <f t="shared" si="4"/>
        <v>0</v>
      </c>
      <c r="K29" s="56">
        <v>1</v>
      </c>
      <c r="L29" s="56">
        <v>0</v>
      </c>
      <c r="M29" s="56">
        <v>1</v>
      </c>
      <c r="N29" s="10">
        <f t="shared" si="5"/>
        <v>35</v>
      </c>
      <c r="O29" s="10">
        <f t="shared" si="6"/>
        <v>0.35</v>
      </c>
      <c r="P29" s="10">
        <f t="shared" si="7"/>
        <v>0.35</v>
      </c>
      <c r="Q29" s="56">
        <v>1</v>
      </c>
      <c r="R29" s="56">
        <v>1</v>
      </c>
      <c r="S29" s="56">
        <v>1</v>
      </c>
      <c r="T29" s="10">
        <f t="shared" si="8"/>
        <v>15</v>
      </c>
      <c r="U29" s="10">
        <f t="shared" si="9"/>
        <v>0.15</v>
      </c>
      <c r="V29" s="10">
        <f t="shared" si="10"/>
        <v>0.15</v>
      </c>
      <c r="W29" s="10">
        <f t="shared" si="11"/>
        <v>3.3333333333333335</v>
      </c>
      <c r="X29" s="10">
        <f t="shared" si="12"/>
        <v>2.3333333333333335</v>
      </c>
      <c r="Y29" s="10">
        <f t="shared" si="13"/>
        <v>1</v>
      </c>
      <c r="Z29" s="10">
        <f t="shared" si="14"/>
        <v>6.666666666666667</v>
      </c>
    </row>
    <row r="30" spans="1:26" ht="25.5" x14ac:dyDescent="0.2">
      <c r="A30" s="1" t="s">
        <v>115</v>
      </c>
      <c r="B30" s="9" t="s">
        <v>33</v>
      </c>
      <c r="C30" s="10">
        <f t="shared" si="0"/>
        <v>1</v>
      </c>
      <c r="D30" s="10">
        <f t="shared" si="1"/>
        <v>1</v>
      </c>
      <c r="E30" s="56">
        <v>1</v>
      </c>
      <c r="F30" s="56">
        <v>0</v>
      </c>
      <c r="G30" s="56">
        <v>1</v>
      </c>
      <c r="H30" s="10">
        <f t="shared" si="2"/>
        <v>50</v>
      </c>
      <c r="I30" s="10">
        <f t="shared" si="3"/>
        <v>0.5</v>
      </c>
      <c r="J30" s="10">
        <f t="shared" si="4"/>
        <v>0.5</v>
      </c>
      <c r="K30" s="56">
        <v>1</v>
      </c>
      <c r="L30" s="56">
        <v>0</v>
      </c>
      <c r="M30" s="56">
        <v>1</v>
      </c>
      <c r="N30" s="10">
        <f t="shared" si="5"/>
        <v>35</v>
      </c>
      <c r="O30" s="10">
        <f t="shared" si="6"/>
        <v>0.35</v>
      </c>
      <c r="P30" s="10">
        <f t="shared" si="7"/>
        <v>0.35</v>
      </c>
      <c r="Q30" s="56">
        <v>1</v>
      </c>
      <c r="R30" s="56">
        <v>1</v>
      </c>
      <c r="S30" s="56">
        <v>1</v>
      </c>
      <c r="T30" s="10">
        <f t="shared" si="8"/>
        <v>15</v>
      </c>
      <c r="U30" s="10">
        <f t="shared" si="9"/>
        <v>0.15</v>
      </c>
      <c r="V30" s="10">
        <f t="shared" si="10"/>
        <v>0.15</v>
      </c>
      <c r="W30" s="10">
        <f t="shared" si="11"/>
        <v>3.3333333333333335</v>
      </c>
      <c r="X30" s="10">
        <f t="shared" si="12"/>
        <v>2.3333333333333335</v>
      </c>
      <c r="Y30" s="10">
        <f t="shared" si="13"/>
        <v>1</v>
      </c>
      <c r="Z30" s="10">
        <f t="shared" si="14"/>
        <v>6.666666666666667</v>
      </c>
    </row>
    <row r="31" spans="1:26" ht="25.5" x14ac:dyDescent="0.2">
      <c r="A31" s="1" t="s">
        <v>116</v>
      </c>
      <c r="B31" s="9" t="s">
        <v>34</v>
      </c>
      <c r="C31" s="10">
        <f t="shared" si="0"/>
        <v>0.85</v>
      </c>
      <c r="D31" s="10">
        <f t="shared" si="1"/>
        <v>1</v>
      </c>
      <c r="E31" s="56">
        <v>1</v>
      </c>
      <c r="F31" s="56">
        <v>0</v>
      </c>
      <c r="G31" s="56">
        <v>1</v>
      </c>
      <c r="H31" s="10">
        <f t="shared" si="2"/>
        <v>50</v>
      </c>
      <c r="I31" s="10">
        <f t="shared" si="3"/>
        <v>0.5</v>
      </c>
      <c r="J31" s="10">
        <f t="shared" si="4"/>
        <v>0.5</v>
      </c>
      <c r="K31" s="56">
        <v>1</v>
      </c>
      <c r="L31" s="56">
        <v>0</v>
      </c>
      <c r="M31" s="56">
        <v>1</v>
      </c>
      <c r="N31" s="10">
        <f t="shared" si="5"/>
        <v>35</v>
      </c>
      <c r="O31" s="10">
        <f t="shared" si="6"/>
        <v>0.35</v>
      </c>
      <c r="P31" s="10">
        <f t="shared" si="7"/>
        <v>0.35</v>
      </c>
      <c r="Q31" s="56">
        <v>1</v>
      </c>
      <c r="R31" s="56">
        <v>0</v>
      </c>
      <c r="S31" s="56">
        <v>0</v>
      </c>
      <c r="T31" s="10">
        <f t="shared" si="8"/>
        <v>15</v>
      </c>
      <c r="U31" s="10">
        <f t="shared" si="9"/>
        <v>0</v>
      </c>
      <c r="V31" s="10">
        <f t="shared" si="10"/>
        <v>0</v>
      </c>
      <c r="W31" s="10">
        <f t="shared" si="11"/>
        <v>3.3333333333333335</v>
      </c>
      <c r="X31" s="10">
        <f t="shared" si="12"/>
        <v>2.3333333333333335</v>
      </c>
      <c r="Y31" s="10">
        <f t="shared" si="13"/>
        <v>1</v>
      </c>
      <c r="Z31" s="10">
        <f t="shared" si="14"/>
        <v>6.666666666666667</v>
      </c>
    </row>
    <row r="32" spans="1:26" ht="25.5" x14ac:dyDescent="0.2">
      <c r="A32" s="1" t="s">
        <v>117</v>
      </c>
      <c r="B32" s="9" t="s">
        <v>88</v>
      </c>
      <c r="C32" s="10">
        <f t="shared" si="0"/>
        <v>0.85</v>
      </c>
      <c r="D32" s="10">
        <f t="shared" si="1"/>
        <v>1</v>
      </c>
      <c r="E32" s="56">
        <v>1</v>
      </c>
      <c r="F32" s="56">
        <v>0</v>
      </c>
      <c r="G32" s="56">
        <v>1</v>
      </c>
      <c r="H32" s="10">
        <f t="shared" si="2"/>
        <v>50</v>
      </c>
      <c r="I32" s="10">
        <f t="shared" si="3"/>
        <v>0.5</v>
      </c>
      <c r="J32" s="10">
        <f t="shared" si="4"/>
        <v>0.5</v>
      </c>
      <c r="K32" s="56">
        <v>1</v>
      </c>
      <c r="L32" s="56">
        <v>0</v>
      </c>
      <c r="M32" s="56">
        <v>1</v>
      </c>
      <c r="N32" s="10">
        <f t="shared" si="5"/>
        <v>35</v>
      </c>
      <c r="O32" s="10">
        <f t="shared" si="6"/>
        <v>0.35</v>
      </c>
      <c r="P32" s="10">
        <f t="shared" si="7"/>
        <v>0.35</v>
      </c>
      <c r="Q32" s="56">
        <v>1</v>
      </c>
      <c r="R32" s="56">
        <v>0</v>
      </c>
      <c r="S32" s="56">
        <v>0</v>
      </c>
      <c r="T32" s="10">
        <f t="shared" si="8"/>
        <v>15</v>
      </c>
      <c r="U32" s="10">
        <f t="shared" si="9"/>
        <v>0</v>
      </c>
      <c r="V32" s="10">
        <f t="shared" si="10"/>
        <v>0</v>
      </c>
      <c r="W32" s="10">
        <f t="shared" si="11"/>
        <v>3.3333333333333335</v>
      </c>
      <c r="X32" s="10">
        <f t="shared" si="12"/>
        <v>2.3333333333333335</v>
      </c>
      <c r="Y32" s="10">
        <f t="shared" si="13"/>
        <v>1</v>
      </c>
      <c r="Z32" s="10">
        <f t="shared" si="14"/>
        <v>6.666666666666667</v>
      </c>
    </row>
    <row r="33" spans="1:26" ht="25.5" x14ac:dyDescent="0.2">
      <c r="A33" s="1" t="s">
        <v>118</v>
      </c>
      <c r="B33" s="9" t="s">
        <v>35</v>
      </c>
      <c r="C33" s="10">
        <f t="shared" si="0"/>
        <v>1</v>
      </c>
      <c r="D33" s="10">
        <f t="shared" si="1"/>
        <v>1</v>
      </c>
      <c r="E33" s="56">
        <v>1</v>
      </c>
      <c r="F33" s="56">
        <v>0</v>
      </c>
      <c r="G33" s="56">
        <v>1</v>
      </c>
      <c r="H33" s="10">
        <f t="shared" si="2"/>
        <v>50</v>
      </c>
      <c r="I33" s="10">
        <f t="shared" si="3"/>
        <v>0.5</v>
      </c>
      <c r="J33" s="10">
        <f t="shared" si="4"/>
        <v>0.5</v>
      </c>
      <c r="K33" s="56">
        <v>1</v>
      </c>
      <c r="L33" s="56">
        <v>0</v>
      </c>
      <c r="M33" s="56">
        <v>1</v>
      </c>
      <c r="N33" s="10">
        <f t="shared" si="5"/>
        <v>35</v>
      </c>
      <c r="O33" s="10">
        <f t="shared" si="6"/>
        <v>0.35</v>
      </c>
      <c r="P33" s="10">
        <f t="shared" si="7"/>
        <v>0.35</v>
      </c>
      <c r="Q33" s="56">
        <v>1</v>
      </c>
      <c r="R33" s="56">
        <v>1</v>
      </c>
      <c r="S33" s="56">
        <v>1</v>
      </c>
      <c r="T33" s="10">
        <f t="shared" si="8"/>
        <v>15</v>
      </c>
      <c r="U33" s="10">
        <f t="shared" si="9"/>
        <v>0.15</v>
      </c>
      <c r="V33" s="10">
        <f t="shared" si="10"/>
        <v>0.15</v>
      </c>
      <c r="W33" s="10">
        <f t="shared" si="11"/>
        <v>3.3333333333333335</v>
      </c>
      <c r="X33" s="10">
        <f t="shared" si="12"/>
        <v>2.3333333333333335</v>
      </c>
      <c r="Y33" s="10">
        <f t="shared" si="13"/>
        <v>1</v>
      </c>
      <c r="Z33" s="10">
        <f t="shared" si="14"/>
        <v>6.666666666666667</v>
      </c>
    </row>
    <row r="34" spans="1:26" x14ac:dyDescent="0.2">
      <c r="A34" s="1" t="s">
        <v>119</v>
      </c>
      <c r="B34" s="9" t="s">
        <v>36</v>
      </c>
      <c r="C34" s="10">
        <f t="shared" si="0"/>
        <v>1</v>
      </c>
      <c r="D34" s="10">
        <f t="shared" si="1"/>
        <v>1</v>
      </c>
      <c r="E34" s="56">
        <v>1</v>
      </c>
      <c r="F34" s="56">
        <v>0</v>
      </c>
      <c r="G34" s="56">
        <v>1</v>
      </c>
      <c r="H34" s="10">
        <f t="shared" si="2"/>
        <v>50</v>
      </c>
      <c r="I34" s="10">
        <f t="shared" si="3"/>
        <v>0.5</v>
      </c>
      <c r="J34" s="10">
        <f t="shared" si="4"/>
        <v>0.5</v>
      </c>
      <c r="K34" s="56">
        <v>1</v>
      </c>
      <c r="L34" s="56">
        <v>0</v>
      </c>
      <c r="M34" s="56">
        <v>1</v>
      </c>
      <c r="N34" s="10">
        <f t="shared" si="5"/>
        <v>35</v>
      </c>
      <c r="O34" s="10">
        <f t="shared" si="6"/>
        <v>0.35</v>
      </c>
      <c r="P34" s="10">
        <f t="shared" si="7"/>
        <v>0.35</v>
      </c>
      <c r="Q34" s="56">
        <v>1</v>
      </c>
      <c r="R34" s="56">
        <v>1</v>
      </c>
      <c r="S34" s="56">
        <v>1</v>
      </c>
      <c r="T34" s="10">
        <f t="shared" si="8"/>
        <v>15</v>
      </c>
      <c r="U34" s="10">
        <f t="shared" si="9"/>
        <v>0.15</v>
      </c>
      <c r="V34" s="10">
        <f t="shared" si="10"/>
        <v>0.15</v>
      </c>
      <c r="W34" s="10">
        <f t="shared" si="11"/>
        <v>3.3333333333333335</v>
      </c>
      <c r="X34" s="10">
        <f t="shared" si="12"/>
        <v>2.3333333333333335</v>
      </c>
      <c r="Y34" s="10">
        <f t="shared" si="13"/>
        <v>1</v>
      </c>
      <c r="Z34" s="10">
        <f t="shared" si="14"/>
        <v>6.666666666666667</v>
      </c>
    </row>
    <row r="48" spans="1:26" ht="30" customHeight="1" x14ac:dyDescent="0.2"/>
  </sheetData>
  <sheetProtection password="AFF0" sheet="1" objects="1" scenarios="1" formatCells="0" formatColumns="0" formatRows="0" deleteColumns="0" deleteRows="0"/>
  <protectedRanges>
    <protectedRange sqref="C14:C34" name="krista_tr_47809_0_0"/>
    <protectedRange sqref="D14:D34" name="krista_tr_40531_0_0"/>
    <protectedRange sqref="H14:H34" name="krista_tf_40535_0_0"/>
    <protectedRange sqref="I14:I34" name="krista_tf_40536_0_0"/>
    <protectedRange sqref="J14:J34" name="krista_tr_40537_0_0"/>
    <protectedRange sqref="N14:N34" name="krista_tf_40541_0_0"/>
    <protectedRange sqref="O14:O34" name="krista_tf_40542_0_0"/>
    <protectedRange sqref="P14:P34" name="krista_tr_40543_0_0"/>
    <protectedRange sqref="T14:T34" name="krista_tf_40547_0_0"/>
    <protectedRange sqref="U14:U34" name="krista_tf_40548_0_0"/>
    <protectedRange sqref="V14:V34" name="krista_tr_40549_0_0"/>
    <protectedRange sqref="W14:W34" name="krista_tf_40580_0_0"/>
    <protectedRange sqref="X14:X34" name="krista_tf_40581_0_0"/>
    <protectedRange sqref="Y14:Y34" name="krista_tf_40582_0_0"/>
    <protectedRange sqref="Z14:Z34" name="krista_tf_40588_0_0"/>
  </protectedRanges>
  <mergeCells count="13">
    <mergeCell ref="W12:AB12"/>
    <mergeCell ref="AC12:AH12"/>
    <mergeCell ref="K12:P12"/>
    <mergeCell ref="E12:J12"/>
    <mergeCell ref="A12:A13"/>
    <mergeCell ref="B12:B13"/>
    <mergeCell ref="C12:C13"/>
    <mergeCell ref="D12:D13"/>
    <mergeCell ref="A1:E1"/>
    <mergeCell ref="B8:H8"/>
    <mergeCell ref="B9:H9"/>
    <mergeCell ref="B10:H10"/>
    <mergeCell ref="Q12:V12"/>
  </mergeCells>
  <conditionalFormatting sqref="A8:A11">
    <cfRule type="expression" dxfId="4" priority="2" stopIfTrue="1">
      <formula>"(сумм(A8:F12)&lt;&gt;100"</formula>
    </cfRule>
  </conditionalFormatting>
  <pageMargins left="0.23622047244094491" right="0.23622047244094491" top="0.74803149606299213" bottom="0.74803149606299213" header="0.31496062992125984" footer="0.31496062992125984"/>
  <pageSetup paperSize="9" scale="86" fitToWidth="0" orientation="landscape" r:id="rId1"/>
  <headerFooter alignWithMargins="0"/>
  <colBreaks count="1" manualBreakCount="1">
    <brk id="27" max="50" man="1"/>
  </colBreaks>
  <customProperties>
    <customPr name="40591" r:id="rId2"/>
    <customPr name="40592" r:id="rId3"/>
    <customPr name="40593" r:id="rId4"/>
    <customPr name="40594" r:id="rId5"/>
    <customPr name="krista_fm_columnsmarkup" r:id="rId6"/>
    <customPr name="krista_fm_consts" r:id="rId7"/>
    <customPr name="krista_fm_Events" r:id="rId8"/>
    <customPr name="krista_fm_metadataXML" r:id="rId9"/>
    <customPr name="krista_fm_rowsaxis" r:id="rId10"/>
    <customPr name="krista_fm_rowsmarkup" r:id="rId11"/>
    <customPr name="krista_SheetHistory" r:id="rId12"/>
    <customPr name="p14" r:id="rId13"/>
    <customPr name="p15" r:id="rId14"/>
    <customPr name="p19" r:id="rId15"/>
  </customProperties>
  <legacyDrawing r:id="rId1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FFC000"/>
    <pageSetUpPr fitToPage="1"/>
  </sheetPr>
  <dimension ref="A1:AH49"/>
  <sheetViews>
    <sheetView view="pageBreakPreview" zoomScale="80" zoomScaleNormal="75" zoomScaleSheetLayoutView="80" workbookViewId="0">
      <selection activeCell="A13" sqref="A13:A14"/>
    </sheetView>
  </sheetViews>
  <sheetFormatPr defaultRowHeight="12.75" outlineLevelRow="1" x14ac:dyDescent="0.2"/>
  <cols>
    <col min="1" max="1" width="6.28515625" customWidth="1"/>
    <col min="2" max="2" width="52" customWidth="1"/>
    <col min="3" max="3" width="10" customWidth="1"/>
    <col min="4" max="4" width="15.85546875" customWidth="1"/>
    <col min="5" max="5" width="14.7109375" customWidth="1"/>
    <col min="6" max="6" width="12.7109375" customWidth="1"/>
    <col min="7" max="7" width="11.5703125" customWidth="1"/>
    <col min="8" max="9" width="13" customWidth="1"/>
    <col min="10" max="10" width="13.7109375" customWidth="1"/>
    <col min="11" max="11" width="14.42578125" customWidth="1"/>
    <col min="12" max="12" width="12.5703125" customWidth="1"/>
    <col min="13" max="13" width="11.7109375" customWidth="1"/>
    <col min="14" max="14" width="12.5703125" customWidth="1"/>
    <col min="15" max="15" width="12.28515625" customWidth="1"/>
    <col min="16" max="16" width="13.28515625" customWidth="1"/>
    <col min="17" max="17" width="14.7109375" customWidth="1"/>
    <col min="18" max="18" width="11.42578125" customWidth="1"/>
    <col min="19" max="19" width="13" customWidth="1"/>
    <col min="20" max="20" width="13.42578125" customWidth="1"/>
    <col min="21" max="21" width="13.85546875" customWidth="1"/>
    <col min="22" max="22" width="13.28515625" customWidth="1"/>
    <col min="23" max="23" width="14.7109375" customWidth="1"/>
    <col min="24" max="24" width="12.140625" customWidth="1"/>
    <col min="25" max="25" width="11.85546875" customWidth="1"/>
    <col min="26" max="26" width="12.7109375" customWidth="1"/>
    <col min="27" max="27" width="12" customWidth="1"/>
    <col min="28" max="28" width="12.28515625" bestFit="1" customWidth="1"/>
    <col min="29" max="29" width="10.7109375" customWidth="1"/>
    <col min="30" max="30" width="11.85546875" customWidth="1"/>
    <col min="31" max="31" width="13.140625" customWidth="1"/>
    <col min="32" max="32" width="11.28515625" customWidth="1"/>
    <col min="33" max="33" width="16.28515625" customWidth="1"/>
    <col min="34" max="40" width="27.42578125" customWidth="1"/>
    <col min="41" max="41" width="60.85546875" customWidth="1"/>
    <col min="42" max="47" width="27.42578125" customWidth="1"/>
    <col min="48" max="50" width="31.28515625" customWidth="1"/>
    <col min="51" max="51" width="27.42578125" customWidth="1"/>
    <col min="52" max="54" width="34.28515625" customWidth="1"/>
    <col min="55" max="58" width="27.42578125" customWidth="1"/>
    <col min="59" max="59" width="39.42578125" customWidth="1"/>
    <col min="60" max="60" width="41.28515625" customWidth="1"/>
    <col min="61" max="72" width="27.42578125" customWidth="1"/>
    <col min="75" max="75" width="10.28515625" bestFit="1" customWidth="1"/>
    <col min="78" max="78" width="10.28515625" bestFit="1" customWidth="1"/>
    <col min="81" max="81" width="10.28515625" bestFit="1" customWidth="1"/>
    <col min="84" max="84" width="10.28515625" bestFit="1" customWidth="1"/>
    <col min="87" max="87" width="10.28515625" bestFit="1" customWidth="1"/>
    <col min="90" max="90" width="10.28515625" bestFit="1" customWidth="1"/>
    <col min="93" max="93" width="10.28515625" bestFit="1" customWidth="1"/>
    <col min="96" max="96" width="10.28515625" bestFit="1" customWidth="1"/>
    <col min="99" max="99" width="10.28515625" bestFit="1" customWidth="1"/>
    <col min="102" max="102" width="10.28515625" bestFit="1" customWidth="1"/>
    <col min="105" max="105" width="10.28515625" bestFit="1" customWidth="1"/>
    <col min="108" max="108" width="10.28515625" bestFit="1" customWidth="1"/>
    <col min="111" max="111" width="10.28515625" bestFit="1" customWidth="1"/>
    <col min="114" max="114" width="10.28515625" bestFit="1" customWidth="1"/>
    <col min="117" max="117" width="10.28515625" bestFit="1" customWidth="1"/>
    <col min="120" max="120" width="10.28515625" bestFit="1" customWidth="1"/>
    <col min="123" max="123" width="10.28515625" bestFit="1" customWidth="1"/>
    <col min="126" max="126" width="10.28515625" bestFit="1" customWidth="1"/>
    <col min="129" max="129" width="10.28515625" bestFit="1" customWidth="1"/>
    <col min="132" max="132" width="10.28515625" bestFit="1" customWidth="1"/>
    <col min="135" max="135" width="10.28515625" bestFit="1" customWidth="1"/>
    <col min="138" max="138" width="10.28515625" bestFit="1" customWidth="1"/>
    <col min="141" max="141" width="10.28515625" bestFit="1" customWidth="1"/>
    <col min="144" max="144" width="10.28515625" bestFit="1" customWidth="1"/>
    <col min="147" max="147" width="10.28515625" bestFit="1" customWidth="1"/>
    <col min="150" max="150" width="10.28515625" bestFit="1" customWidth="1"/>
    <col min="153" max="153" width="10.28515625" bestFit="1" customWidth="1"/>
    <col min="156" max="156" width="10.28515625" bestFit="1" customWidth="1"/>
    <col min="159" max="159" width="10.28515625" bestFit="1" customWidth="1"/>
    <col min="162" max="162" width="10.28515625" bestFit="1" customWidth="1"/>
    <col min="165" max="165" width="10.28515625" bestFit="1" customWidth="1"/>
    <col min="168" max="168" width="10.28515625" bestFit="1" customWidth="1"/>
    <col min="171" max="171" width="10.28515625" bestFit="1" customWidth="1"/>
    <col min="174" max="174" width="10.28515625" bestFit="1" customWidth="1"/>
    <col min="177" max="177" width="10.28515625" bestFit="1" customWidth="1"/>
    <col min="180" max="180" width="10.28515625" bestFit="1" customWidth="1"/>
    <col min="183" max="183" width="10.28515625" bestFit="1" customWidth="1"/>
    <col min="186" max="186" width="10.28515625" bestFit="1" customWidth="1"/>
    <col min="189" max="189" width="10.28515625" bestFit="1" customWidth="1"/>
    <col min="192" max="192" width="10.28515625" bestFit="1" customWidth="1"/>
    <col min="195" max="195" width="10.28515625" bestFit="1" customWidth="1"/>
    <col min="198" max="198" width="10.28515625" bestFit="1" customWidth="1"/>
    <col min="201" max="201" width="10.28515625" bestFit="1" customWidth="1"/>
    <col min="204" max="204" width="10.28515625" bestFit="1" customWidth="1"/>
    <col min="207" max="207" width="10.28515625" bestFit="1" customWidth="1"/>
    <col min="210" max="210" width="10.28515625" bestFit="1" customWidth="1"/>
    <col min="213" max="213" width="10.28515625" bestFit="1" customWidth="1"/>
  </cols>
  <sheetData>
    <row r="1" spans="1:33" ht="29.25" customHeight="1" x14ac:dyDescent="0.2">
      <c r="A1" s="78" t="s">
        <v>76</v>
      </c>
      <c r="B1" s="79"/>
      <c r="C1" s="79"/>
      <c r="D1" s="79"/>
      <c r="E1" s="79"/>
    </row>
    <row r="3" spans="1:33" hidden="1" outlineLevel="1" x14ac:dyDescent="0.2">
      <c r="A3" s="2" t="s">
        <v>13</v>
      </c>
      <c r="B3" s="2"/>
      <c r="C3" s="2"/>
      <c r="D3" s="2"/>
      <c r="E3" s="2"/>
      <c r="F3" s="2"/>
      <c r="G3" s="2"/>
      <c r="H3" s="2"/>
    </row>
    <row r="4" spans="1:33" hidden="1" outlineLevel="1" x14ac:dyDescent="0.2">
      <c r="A4" s="2" t="s">
        <v>14</v>
      </c>
      <c r="B4" s="2"/>
      <c r="C4" s="2"/>
      <c r="D4" s="2"/>
      <c r="E4" s="2"/>
      <c r="F4" s="2"/>
      <c r="G4" s="2"/>
      <c r="H4" s="2"/>
    </row>
    <row r="5" spans="1:33" hidden="1" outlineLevel="1" x14ac:dyDescent="0.2">
      <c r="A5" s="2" t="s">
        <v>0</v>
      </c>
      <c r="B5" s="2"/>
      <c r="C5" s="2"/>
      <c r="D5" s="2"/>
      <c r="E5" s="2"/>
      <c r="F5" s="2"/>
      <c r="G5" s="2"/>
      <c r="H5" s="2"/>
    </row>
    <row r="6" spans="1:33" hidden="1" outlineLevel="1" x14ac:dyDescent="0.2">
      <c r="A6" s="2" t="s">
        <v>6</v>
      </c>
      <c r="B6" s="2"/>
      <c r="C6" s="2"/>
      <c r="D6" s="2"/>
      <c r="E6" s="2"/>
      <c r="F6" s="2"/>
      <c r="G6" s="2"/>
      <c r="H6" s="2"/>
    </row>
    <row r="7" spans="1:33" ht="19.5" hidden="1" customHeight="1" outlineLevel="1" thickBot="1" x14ac:dyDescent="0.25">
      <c r="A7" s="53" t="s">
        <v>1</v>
      </c>
      <c r="B7" s="4"/>
      <c r="C7" s="4"/>
      <c r="D7" s="4"/>
      <c r="E7" s="4"/>
      <c r="F7" s="4"/>
      <c r="G7" s="4"/>
      <c r="H7" s="4"/>
    </row>
    <row r="8" spans="1:33" ht="27.75" hidden="1" customHeight="1" outlineLevel="1" thickBot="1" x14ac:dyDescent="0.25">
      <c r="A8" s="5">
        <v>30</v>
      </c>
      <c r="B8" s="70" t="s">
        <v>77</v>
      </c>
      <c r="C8" s="71"/>
      <c r="D8" s="71"/>
      <c r="E8" s="71"/>
      <c r="F8" s="71"/>
      <c r="G8" s="71"/>
      <c r="H8" s="71"/>
    </row>
    <row r="9" spans="1:33" ht="30" hidden="1" customHeight="1" outlineLevel="1" thickBot="1" x14ac:dyDescent="0.25">
      <c r="A9" s="5">
        <v>30</v>
      </c>
      <c r="B9" s="70" t="s">
        <v>78</v>
      </c>
      <c r="C9" s="71"/>
      <c r="D9" s="71"/>
      <c r="E9" s="71"/>
      <c r="F9" s="72"/>
      <c r="G9" s="72"/>
      <c r="H9" s="72"/>
    </row>
    <row r="10" spans="1:33" ht="30.75" hidden="1" customHeight="1" outlineLevel="1" thickBot="1" x14ac:dyDescent="0.25">
      <c r="A10" s="5">
        <v>30</v>
      </c>
      <c r="B10" s="70" t="s">
        <v>79</v>
      </c>
      <c r="C10" s="71"/>
      <c r="D10" s="71"/>
      <c r="E10" s="71"/>
      <c r="F10" s="72"/>
      <c r="G10" s="72"/>
      <c r="H10" s="72"/>
    </row>
    <row r="11" spans="1:33" ht="31.5" hidden="1" customHeight="1" outlineLevel="1" thickBot="1" x14ac:dyDescent="0.25">
      <c r="A11" s="5">
        <v>10</v>
      </c>
      <c r="B11" s="117" t="s">
        <v>80</v>
      </c>
      <c r="C11" s="118"/>
      <c r="D11" s="118"/>
      <c r="E11" s="118"/>
      <c r="F11" s="119"/>
      <c r="G11" s="119"/>
      <c r="H11" s="119"/>
    </row>
    <row r="12" spans="1:33" ht="20.25" customHeight="1" collapsed="1" thickBot="1" x14ac:dyDescent="0.25">
      <c r="A12" s="19"/>
      <c r="B12" s="22"/>
      <c r="C12" s="23"/>
      <c r="D12" s="23"/>
      <c r="E12" s="23"/>
      <c r="F12" s="17"/>
      <c r="G12" s="17"/>
      <c r="H12" s="17"/>
    </row>
    <row r="13" spans="1:33" ht="64.5" customHeight="1" x14ac:dyDescent="0.2">
      <c r="A13" s="111" t="s">
        <v>8</v>
      </c>
      <c r="B13" s="113" t="s">
        <v>7</v>
      </c>
      <c r="C13" s="113" t="s">
        <v>18</v>
      </c>
      <c r="D13" s="115" t="s">
        <v>89</v>
      </c>
      <c r="E13" s="94" t="s">
        <v>77</v>
      </c>
      <c r="F13" s="90"/>
      <c r="G13" s="90"/>
      <c r="H13" s="90"/>
      <c r="I13" s="90"/>
      <c r="J13" s="93"/>
      <c r="K13" s="89" t="s">
        <v>78</v>
      </c>
      <c r="L13" s="97"/>
      <c r="M13" s="97"/>
      <c r="N13" s="97"/>
      <c r="O13" s="97"/>
      <c r="P13" s="98"/>
      <c r="Q13" s="89" t="s">
        <v>79</v>
      </c>
      <c r="R13" s="90"/>
      <c r="S13" s="90"/>
      <c r="T13" s="90"/>
      <c r="U13" s="90"/>
      <c r="V13" s="93"/>
      <c r="W13" s="89" t="s">
        <v>80</v>
      </c>
      <c r="X13" s="90"/>
      <c r="Y13" s="90"/>
      <c r="Z13" s="90"/>
      <c r="AA13" s="90"/>
      <c r="AB13" s="90"/>
      <c r="AC13" s="120" t="s">
        <v>4</v>
      </c>
      <c r="AD13" s="120"/>
      <c r="AE13" s="120"/>
      <c r="AF13" s="120"/>
      <c r="AG13" s="120"/>
    </row>
    <row r="14" spans="1:33" ht="79.5" customHeight="1" thickBot="1" x14ac:dyDescent="0.25">
      <c r="A14" s="112"/>
      <c r="B14" s="114"/>
      <c r="C14" s="114"/>
      <c r="D14" s="116"/>
      <c r="E14" s="32" t="s">
        <v>38</v>
      </c>
      <c r="F14" s="26" t="s">
        <v>45</v>
      </c>
      <c r="G14" s="26" t="s">
        <v>16</v>
      </c>
      <c r="H14" s="26" t="s">
        <v>37</v>
      </c>
      <c r="I14" s="26" t="s">
        <v>47</v>
      </c>
      <c r="J14" s="33" t="s">
        <v>39</v>
      </c>
      <c r="K14" s="32" t="s">
        <v>38</v>
      </c>
      <c r="L14" s="26" t="s">
        <v>45</v>
      </c>
      <c r="M14" s="26" t="s">
        <v>16</v>
      </c>
      <c r="N14" s="26" t="s">
        <v>37</v>
      </c>
      <c r="O14" s="26" t="s">
        <v>47</v>
      </c>
      <c r="P14" s="33" t="s">
        <v>39</v>
      </c>
      <c r="Q14" s="32" t="s">
        <v>38</v>
      </c>
      <c r="R14" s="26" t="s">
        <v>45</v>
      </c>
      <c r="S14" s="26" t="s">
        <v>16</v>
      </c>
      <c r="T14" s="26" t="s">
        <v>37</v>
      </c>
      <c r="U14" s="26" t="s">
        <v>47</v>
      </c>
      <c r="V14" s="33" t="s">
        <v>39</v>
      </c>
      <c r="W14" s="32" t="s">
        <v>38</v>
      </c>
      <c r="X14" s="26" t="s">
        <v>45</v>
      </c>
      <c r="Y14" s="26" t="s">
        <v>16</v>
      </c>
      <c r="Z14" s="26" t="s">
        <v>37</v>
      </c>
      <c r="AA14" s="26" t="s">
        <v>47</v>
      </c>
      <c r="AB14" s="33" t="s">
        <v>39</v>
      </c>
      <c r="AC14" s="34">
        <v>1</v>
      </c>
      <c r="AD14" s="24">
        <v>2</v>
      </c>
      <c r="AE14" s="24">
        <v>3</v>
      </c>
      <c r="AF14" s="24">
        <v>4</v>
      </c>
      <c r="AG14" s="25" t="s">
        <v>44</v>
      </c>
    </row>
    <row r="15" spans="1:33" ht="25.5" x14ac:dyDescent="0.2">
      <c r="A15" s="1" t="s">
        <v>99</v>
      </c>
      <c r="B15" s="9" t="s">
        <v>19</v>
      </c>
      <c r="C15" s="10">
        <f t="shared" ref="C15:C35" si="0">IF(D15&lt;&gt;1,"",SUM(J15,P15,V15,AB15))</f>
        <v>0.88890000000000013</v>
      </c>
      <c r="D15" s="10">
        <f t="shared" ref="D15:D35" si="1">IF(SUM(E15,K15,Q15,W15)=0,0,1)</f>
        <v>1</v>
      </c>
      <c r="E15" s="56">
        <v>1</v>
      </c>
      <c r="F15" s="56">
        <v>0.66669999999999996</v>
      </c>
      <c r="G15" s="56">
        <v>0.66669999999999996</v>
      </c>
      <c r="H15" s="10">
        <f t="shared" ref="H15:H35" si="2">IF(E15=1,(MIN(Вес4.1,Вес4.2,Вес4.3,Вес4.4))*((100/MIN(Вес4.1,Вес4.2,Вес4.3,Вес4.4))/AG15*Вес4.1/MIN(Вес4.1,Вес4.2,Вес4.3,Вес4.4)),"")</f>
        <v>33.333333333333336</v>
      </c>
      <c r="I15" s="10">
        <f t="shared" ref="I15:I35" si="3">IF(H15="","не применяется",IF(E15=0,"не применяется",H15*G15/100))</f>
        <v>0.22223333333333334</v>
      </c>
      <c r="J15" s="10">
        <f t="shared" ref="J15:J35" si="4">IF(ISNUMBER(I15),I15,"")</f>
        <v>0.22223333333333334</v>
      </c>
      <c r="K15" s="56">
        <v>1</v>
      </c>
      <c r="L15" s="56">
        <v>1</v>
      </c>
      <c r="M15" s="56">
        <v>1</v>
      </c>
      <c r="N15" s="10">
        <f t="shared" ref="N15:N35" si="5">IF(K15=1,(MIN(Вес4.1,Вес4.2,Вес4.3,Вес4.4))*((100/MIN(Вес4.1,Вес4.2,Вес4.3,Вес4.4))/AG15*Вес4.2/MIN(Вес4.1,Вес4.2,Вес4.3,Вес4.4)),"")</f>
        <v>33.333333333333336</v>
      </c>
      <c r="O15" s="10">
        <f t="shared" ref="O15:O35" si="6">IF(N15="","не применяется",IF(K15=0,"не применяется",N15*M15/100))</f>
        <v>0.33333333333333337</v>
      </c>
      <c r="P15" s="10">
        <f t="shared" ref="P15:P35" si="7">IF(ISNUMBER(O15),O15,"")</f>
        <v>0.33333333333333337</v>
      </c>
      <c r="Q15" s="56">
        <v>1</v>
      </c>
      <c r="R15" s="56">
        <v>1</v>
      </c>
      <c r="S15" s="56">
        <v>1</v>
      </c>
      <c r="T15" s="10">
        <f t="shared" ref="T15:T35" si="8">IF(Q15=1,(MIN(Вес4.1,Вес4.2,Вес4.3,Вес4.4))*((100/MIN(Вес4.1,Вес4.2,Вес4.3,Вес4.4))/AG15*Вес4.3/MIN(Вес4.1,Вес4.2,Вес4.3,Вес4.4)),"")</f>
        <v>33.333333333333336</v>
      </c>
      <c r="U15" s="10">
        <f t="shared" ref="U15:U35" si="9">IF(T15="","не применяется",IF(Q15=0,"не применяется",T15*S15/100))</f>
        <v>0.33333333333333337</v>
      </c>
      <c r="V15" s="10">
        <f t="shared" ref="V15:V35" si="10">IF(ISNUMBER(U15),U15,"")</f>
        <v>0.33333333333333337</v>
      </c>
      <c r="W15" s="56">
        <v>0</v>
      </c>
      <c r="X15" s="56">
        <v>0</v>
      </c>
      <c r="Y15" s="56">
        <v>0</v>
      </c>
      <c r="Z15" s="10" t="str">
        <f t="shared" ref="Z15:Z35" si="11">IF(W15=1,(MIN(Вес4.1,Вес4.2,Вес4.3,Вес4.4))*((100/MIN(Вес4.1,Вес4.2,Вес4.3,Вес4.4))/AG15*Вес4.4/MIN(Вес4.1,Вес4.2,Вес4.3,Вес4.4)),"")</f>
        <v/>
      </c>
      <c r="AA15" s="10" t="str">
        <f t="shared" ref="AA15:AA35" si="12">IF(Z15="","не применяется",IF(W15=0,"не применяется",Y15*Z15/100))</f>
        <v>не применяется</v>
      </c>
      <c r="AB15" s="10" t="str">
        <f t="shared" ref="AB15:AB35" si="13">IF(ISNUMBER(AA15),AA15,"")</f>
        <v/>
      </c>
      <c r="AC15" s="10">
        <f t="shared" ref="AC15:AC35" si="14">IF(E15=1,Вес4.1/MIN(Вес4.1,Вес4.2,Вес4.3,Вес4.4),"")</f>
        <v>3</v>
      </c>
      <c r="AD15" s="10">
        <f t="shared" ref="AD15:AD35" si="15">IF(K15=1,Вес4.2/MIN(Вес4.1,Вес4.2,Вес4.3,Вес4.4),"")</f>
        <v>3</v>
      </c>
      <c r="AE15" s="10">
        <f t="shared" ref="AE15:AE35" si="16">IF(Q15=1,Вес4.3/MIN(Вес4.1,Вес4.2,Вес4.3,Вес4.4),"")</f>
        <v>3</v>
      </c>
      <c r="AF15" s="10" t="str">
        <f t="shared" ref="AF15:AF35" si="17">IF(W15=1,Вес4.4/MIN(Вес4.1,Вес4.2,Вес4.3,Вес4.4),"")</f>
        <v/>
      </c>
      <c r="AG15" s="10">
        <f t="shared" ref="AG15:AG35" si="18">SUM(AC15:AF15)</f>
        <v>9</v>
      </c>
    </row>
    <row r="16" spans="1:33" ht="25.5" x14ac:dyDescent="0.2">
      <c r="A16" s="1" t="s">
        <v>100</v>
      </c>
      <c r="B16" s="9" t="s">
        <v>51</v>
      </c>
      <c r="C16" s="10">
        <f t="shared" si="0"/>
        <v>0.99999999999999989</v>
      </c>
      <c r="D16" s="10">
        <f t="shared" si="1"/>
        <v>1</v>
      </c>
      <c r="E16" s="56">
        <v>1</v>
      </c>
      <c r="F16" s="56">
        <v>1</v>
      </c>
      <c r="G16" s="56">
        <v>1</v>
      </c>
      <c r="H16" s="10">
        <f t="shared" si="2"/>
        <v>30</v>
      </c>
      <c r="I16" s="10">
        <f t="shared" si="3"/>
        <v>0.3</v>
      </c>
      <c r="J16" s="10">
        <f t="shared" si="4"/>
        <v>0.3</v>
      </c>
      <c r="K16" s="56">
        <v>1</v>
      </c>
      <c r="L16" s="56">
        <v>1</v>
      </c>
      <c r="M16" s="56">
        <v>1</v>
      </c>
      <c r="N16" s="10">
        <f t="shared" si="5"/>
        <v>30</v>
      </c>
      <c r="O16" s="10">
        <f t="shared" si="6"/>
        <v>0.3</v>
      </c>
      <c r="P16" s="10">
        <f t="shared" si="7"/>
        <v>0.3</v>
      </c>
      <c r="Q16" s="56">
        <v>1</v>
      </c>
      <c r="R16" s="56">
        <v>1</v>
      </c>
      <c r="S16" s="56">
        <v>1</v>
      </c>
      <c r="T16" s="10">
        <f t="shared" si="8"/>
        <v>30</v>
      </c>
      <c r="U16" s="10">
        <f t="shared" si="9"/>
        <v>0.3</v>
      </c>
      <c r="V16" s="10">
        <f t="shared" si="10"/>
        <v>0.3</v>
      </c>
      <c r="W16" s="56">
        <v>1</v>
      </c>
      <c r="X16" s="56">
        <v>100</v>
      </c>
      <c r="Y16" s="56">
        <v>1</v>
      </c>
      <c r="Z16" s="10">
        <f t="shared" si="11"/>
        <v>10</v>
      </c>
      <c r="AA16" s="10">
        <f t="shared" si="12"/>
        <v>0.1</v>
      </c>
      <c r="AB16" s="10">
        <f t="shared" si="13"/>
        <v>0.1</v>
      </c>
      <c r="AC16" s="10">
        <f t="shared" si="14"/>
        <v>3</v>
      </c>
      <c r="AD16" s="10">
        <f t="shared" si="15"/>
        <v>3</v>
      </c>
      <c r="AE16" s="10">
        <f t="shared" si="16"/>
        <v>3</v>
      </c>
      <c r="AF16" s="10">
        <f t="shared" si="17"/>
        <v>1</v>
      </c>
      <c r="AG16" s="10">
        <f t="shared" si="18"/>
        <v>10</v>
      </c>
    </row>
    <row r="17" spans="1:33" ht="25.5" x14ac:dyDescent="0.2">
      <c r="A17" s="1" t="s">
        <v>101</v>
      </c>
      <c r="B17" s="9" t="s">
        <v>20</v>
      </c>
      <c r="C17" s="10">
        <f t="shared" si="0"/>
        <v>0.77776666666666672</v>
      </c>
      <c r="D17" s="10">
        <f t="shared" si="1"/>
        <v>1</v>
      </c>
      <c r="E17" s="56">
        <v>1</v>
      </c>
      <c r="F17" s="56">
        <v>0.33329999999999999</v>
      </c>
      <c r="G17" s="56">
        <v>0.33329999999999999</v>
      </c>
      <c r="H17" s="10">
        <f t="shared" si="2"/>
        <v>33.333333333333336</v>
      </c>
      <c r="I17" s="10">
        <f t="shared" si="3"/>
        <v>0.11109999999999999</v>
      </c>
      <c r="J17" s="10">
        <f t="shared" si="4"/>
        <v>0.11109999999999999</v>
      </c>
      <c r="K17" s="56">
        <v>1</v>
      </c>
      <c r="L17" s="56">
        <v>1</v>
      </c>
      <c r="M17" s="56">
        <v>1</v>
      </c>
      <c r="N17" s="10">
        <f t="shared" si="5"/>
        <v>33.333333333333336</v>
      </c>
      <c r="O17" s="10">
        <f t="shared" si="6"/>
        <v>0.33333333333333337</v>
      </c>
      <c r="P17" s="10">
        <f t="shared" si="7"/>
        <v>0.33333333333333337</v>
      </c>
      <c r="Q17" s="56">
        <v>1</v>
      </c>
      <c r="R17" s="56">
        <v>1</v>
      </c>
      <c r="S17" s="56">
        <v>1</v>
      </c>
      <c r="T17" s="10">
        <f t="shared" si="8"/>
        <v>33.333333333333336</v>
      </c>
      <c r="U17" s="10">
        <f t="shared" si="9"/>
        <v>0.33333333333333337</v>
      </c>
      <c r="V17" s="10">
        <f t="shared" si="10"/>
        <v>0.33333333333333337</v>
      </c>
      <c r="W17" s="56">
        <v>0</v>
      </c>
      <c r="X17" s="56">
        <v>0</v>
      </c>
      <c r="Y17" s="56">
        <v>0</v>
      </c>
      <c r="Z17" s="10" t="str">
        <f t="shared" si="11"/>
        <v/>
      </c>
      <c r="AA17" s="10" t="str">
        <f t="shared" si="12"/>
        <v>не применяется</v>
      </c>
      <c r="AB17" s="10" t="str">
        <f t="shared" si="13"/>
        <v/>
      </c>
      <c r="AC17" s="10">
        <f t="shared" si="14"/>
        <v>3</v>
      </c>
      <c r="AD17" s="10">
        <f t="shared" si="15"/>
        <v>3</v>
      </c>
      <c r="AE17" s="10">
        <f t="shared" si="16"/>
        <v>3</v>
      </c>
      <c r="AF17" s="10" t="str">
        <f t="shared" si="17"/>
        <v/>
      </c>
      <c r="AG17" s="10">
        <f t="shared" si="18"/>
        <v>9</v>
      </c>
    </row>
    <row r="18" spans="1:33" ht="25.5" x14ac:dyDescent="0.2">
      <c r="A18" s="1" t="s">
        <v>102</v>
      </c>
      <c r="B18" s="9" t="s">
        <v>21</v>
      </c>
      <c r="C18" s="10">
        <f t="shared" si="0"/>
        <v>0.88890000000000013</v>
      </c>
      <c r="D18" s="10">
        <f t="shared" si="1"/>
        <v>1</v>
      </c>
      <c r="E18" s="56">
        <v>1</v>
      </c>
      <c r="F18" s="56">
        <v>0.66669999999999996</v>
      </c>
      <c r="G18" s="56">
        <v>0.66669999999999996</v>
      </c>
      <c r="H18" s="10">
        <f t="shared" si="2"/>
        <v>33.333333333333336</v>
      </c>
      <c r="I18" s="10">
        <f t="shared" si="3"/>
        <v>0.22223333333333334</v>
      </c>
      <c r="J18" s="10">
        <f t="shared" si="4"/>
        <v>0.22223333333333334</v>
      </c>
      <c r="K18" s="56">
        <v>1</v>
      </c>
      <c r="L18" s="56">
        <v>1</v>
      </c>
      <c r="M18" s="56">
        <v>1</v>
      </c>
      <c r="N18" s="10">
        <f t="shared" si="5"/>
        <v>33.333333333333336</v>
      </c>
      <c r="O18" s="10">
        <f t="shared" si="6"/>
        <v>0.33333333333333337</v>
      </c>
      <c r="P18" s="10">
        <f t="shared" si="7"/>
        <v>0.33333333333333337</v>
      </c>
      <c r="Q18" s="56">
        <v>1</v>
      </c>
      <c r="R18" s="56">
        <v>1</v>
      </c>
      <c r="S18" s="56">
        <v>1</v>
      </c>
      <c r="T18" s="10">
        <f t="shared" si="8"/>
        <v>33.333333333333336</v>
      </c>
      <c r="U18" s="10">
        <f t="shared" si="9"/>
        <v>0.33333333333333337</v>
      </c>
      <c r="V18" s="10">
        <f t="shared" si="10"/>
        <v>0.33333333333333337</v>
      </c>
      <c r="W18" s="56">
        <v>0</v>
      </c>
      <c r="X18" s="56">
        <v>0</v>
      </c>
      <c r="Y18" s="56">
        <v>0</v>
      </c>
      <c r="Z18" s="10" t="str">
        <f t="shared" si="11"/>
        <v/>
      </c>
      <c r="AA18" s="10" t="str">
        <f t="shared" si="12"/>
        <v>не применяется</v>
      </c>
      <c r="AB18" s="10" t="str">
        <f t="shared" si="13"/>
        <v/>
      </c>
      <c r="AC18" s="10">
        <f t="shared" si="14"/>
        <v>3</v>
      </c>
      <c r="AD18" s="10">
        <f t="shared" si="15"/>
        <v>3</v>
      </c>
      <c r="AE18" s="10">
        <f t="shared" si="16"/>
        <v>3</v>
      </c>
      <c r="AF18" s="10" t="str">
        <f t="shared" si="17"/>
        <v/>
      </c>
      <c r="AG18" s="10">
        <f t="shared" si="18"/>
        <v>9</v>
      </c>
    </row>
    <row r="19" spans="1:33" ht="38.25" x14ac:dyDescent="0.2">
      <c r="A19" s="1" t="s">
        <v>103</v>
      </c>
      <c r="B19" s="9" t="s">
        <v>22</v>
      </c>
      <c r="C19" s="10">
        <f t="shared" si="0"/>
        <v>0.90000999999999987</v>
      </c>
      <c r="D19" s="10">
        <f t="shared" si="1"/>
        <v>1</v>
      </c>
      <c r="E19" s="56">
        <v>1</v>
      </c>
      <c r="F19" s="56">
        <v>0.66669999999999996</v>
      </c>
      <c r="G19" s="56">
        <v>0.66669999999999996</v>
      </c>
      <c r="H19" s="10">
        <f t="shared" si="2"/>
        <v>30</v>
      </c>
      <c r="I19" s="10">
        <f t="shared" si="3"/>
        <v>0.20000999999999997</v>
      </c>
      <c r="J19" s="10">
        <f t="shared" si="4"/>
        <v>0.20000999999999997</v>
      </c>
      <c r="K19" s="56">
        <v>1</v>
      </c>
      <c r="L19" s="56">
        <v>1</v>
      </c>
      <c r="M19" s="56">
        <v>1</v>
      </c>
      <c r="N19" s="10">
        <f t="shared" si="5"/>
        <v>30</v>
      </c>
      <c r="O19" s="10">
        <f t="shared" si="6"/>
        <v>0.3</v>
      </c>
      <c r="P19" s="10">
        <f t="shared" si="7"/>
        <v>0.3</v>
      </c>
      <c r="Q19" s="56">
        <v>1</v>
      </c>
      <c r="R19" s="56">
        <v>1</v>
      </c>
      <c r="S19" s="56">
        <v>1</v>
      </c>
      <c r="T19" s="10">
        <f t="shared" si="8"/>
        <v>30</v>
      </c>
      <c r="U19" s="10">
        <f t="shared" si="9"/>
        <v>0.3</v>
      </c>
      <c r="V19" s="10">
        <f t="shared" si="10"/>
        <v>0.3</v>
      </c>
      <c r="W19" s="56">
        <v>1</v>
      </c>
      <c r="X19" s="56">
        <v>100</v>
      </c>
      <c r="Y19" s="56">
        <v>1</v>
      </c>
      <c r="Z19" s="10">
        <f t="shared" si="11"/>
        <v>10</v>
      </c>
      <c r="AA19" s="10">
        <f t="shared" si="12"/>
        <v>0.1</v>
      </c>
      <c r="AB19" s="10">
        <f t="shared" si="13"/>
        <v>0.1</v>
      </c>
      <c r="AC19" s="10">
        <f t="shared" si="14"/>
        <v>3</v>
      </c>
      <c r="AD19" s="10">
        <f t="shared" si="15"/>
        <v>3</v>
      </c>
      <c r="AE19" s="10">
        <f t="shared" si="16"/>
        <v>3</v>
      </c>
      <c r="AF19" s="10">
        <f t="shared" si="17"/>
        <v>1</v>
      </c>
      <c r="AG19" s="10">
        <f t="shared" si="18"/>
        <v>10</v>
      </c>
    </row>
    <row r="20" spans="1:33" ht="25.5" x14ac:dyDescent="0.2">
      <c r="A20" s="1" t="s">
        <v>104</v>
      </c>
      <c r="B20" s="9" t="s">
        <v>23</v>
      </c>
      <c r="C20" s="10">
        <f t="shared" si="0"/>
        <v>0.1</v>
      </c>
      <c r="D20" s="10">
        <f t="shared" si="1"/>
        <v>1</v>
      </c>
      <c r="E20" s="56">
        <v>1</v>
      </c>
      <c r="F20" s="56">
        <v>0</v>
      </c>
      <c r="G20" s="56">
        <v>0</v>
      </c>
      <c r="H20" s="10">
        <f t="shared" si="2"/>
        <v>30</v>
      </c>
      <c r="I20" s="10">
        <f t="shared" si="3"/>
        <v>0</v>
      </c>
      <c r="J20" s="10">
        <f t="shared" si="4"/>
        <v>0</v>
      </c>
      <c r="K20" s="56">
        <v>1</v>
      </c>
      <c r="L20" s="56">
        <v>0</v>
      </c>
      <c r="M20" s="56">
        <v>0</v>
      </c>
      <c r="N20" s="10">
        <f t="shared" si="5"/>
        <v>30</v>
      </c>
      <c r="O20" s="10">
        <f t="shared" si="6"/>
        <v>0</v>
      </c>
      <c r="P20" s="10">
        <f t="shared" si="7"/>
        <v>0</v>
      </c>
      <c r="Q20" s="56">
        <v>1</v>
      </c>
      <c r="R20" s="56">
        <v>0</v>
      </c>
      <c r="S20" s="56">
        <v>0</v>
      </c>
      <c r="T20" s="10">
        <f t="shared" si="8"/>
        <v>30</v>
      </c>
      <c r="U20" s="10">
        <f t="shared" si="9"/>
        <v>0</v>
      </c>
      <c r="V20" s="10">
        <f t="shared" si="10"/>
        <v>0</v>
      </c>
      <c r="W20" s="56">
        <v>1</v>
      </c>
      <c r="X20" s="56">
        <v>100</v>
      </c>
      <c r="Y20" s="56">
        <v>1</v>
      </c>
      <c r="Z20" s="10">
        <f t="shared" si="11"/>
        <v>10</v>
      </c>
      <c r="AA20" s="10">
        <f t="shared" si="12"/>
        <v>0.1</v>
      </c>
      <c r="AB20" s="10">
        <f t="shared" si="13"/>
        <v>0.1</v>
      </c>
      <c r="AC20" s="10">
        <f t="shared" si="14"/>
        <v>3</v>
      </c>
      <c r="AD20" s="10">
        <f t="shared" si="15"/>
        <v>3</v>
      </c>
      <c r="AE20" s="10">
        <f t="shared" si="16"/>
        <v>3</v>
      </c>
      <c r="AF20" s="10">
        <f t="shared" si="17"/>
        <v>1</v>
      </c>
      <c r="AG20" s="10">
        <f t="shared" si="18"/>
        <v>10</v>
      </c>
    </row>
    <row r="21" spans="1:33" ht="25.5" x14ac:dyDescent="0.2">
      <c r="A21" s="1" t="s">
        <v>105</v>
      </c>
      <c r="B21" s="9" t="s">
        <v>24</v>
      </c>
      <c r="C21" s="10">
        <f t="shared" si="0"/>
        <v>0.90000999999999987</v>
      </c>
      <c r="D21" s="10">
        <f t="shared" si="1"/>
        <v>1</v>
      </c>
      <c r="E21" s="56">
        <v>1</v>
      </c>
      <c r="F21" s="56">
        <v>0.66669999999999996</v>
      </c>
      <c r="G21" s="56">
        <v>0.66669999999999996</v>
      </c>
      <c r="H21" s="10">
        <f t="shared" si="2"/>
        <v>30</v>
      </c>
      <c r="I21" s="10">
        <f t="shared" si="3"/>
        <v>0.20000999999999997</v>
      </c>
      <c r="J21" s="10">
        <f t="shared" si="4"/>
        <v>0.20000999999999997</v>
      </c>
      <c r="K21" s="56">
        <v>1</v>
      </c>
      <c r="L21" s="56">
        <v>1</v>
      </c>
      <c r="M21" s="56">
        <v>1</v>
      </c>
      <c r="N21" s="10">
        <f t="shared" si="5"/>
        <v>30</v>
      </c>
      <c r="O21" s="10">
        <f t="shared" si="6"/>
        <v>0.3</v>
      </c>
      <c r="P21" s="10">
        <f t="shared" si="7"/>
        <v>0.3</v>
      </c>
      <c r="Q21" s="56">
        <v>1</v>
      </c>
      <c r="R21" s="56">
        <v>1</v>
      </c>
      <c r="S21" s="56">
        <v>1</v>
      </c>
      <c r="T21" s="10">
        <f t="shared" si="8"/>
        <v>30</v>
      </c>
      <c r="U21" s="10">
        <f t="shared" si="9"/>
        <v>0.3</v>
      </c>
      <c r="V21" s="10">
        <f t="shared" si="10"/>
        <v>0.3</v>
      </c>
      <c r="W21" s="56">
        <v>1</v>
      </c>
      <c r="X21" s="56">
        <v>100</v>
      </c>
      <c r="Y21" s="56">
        <v>1</v>
      </c>
      <c r="Z21" s="10">
        <f t="shared" si="11"/>
        <v>10</v>
      </c>
      <c r="AA21" s="10">
        <f t="shared" si="12"/>
        <v>0.1</v>
      </c>
      <c r="AB21" s="10">
        <f t="shared" si="13"/>
        <v>0.1</v>
      </c>
      <c r="AC21" s="10">
        <f t="shared" si="14"/>
        <v>3</v>
      </c>
      <c r="AD21" s="10">
        <f t="shared" si="15"/>
        <v>3</v>
      </c>
      <c r="AE21" s="10">
        <f t="shared" si="16"/>
        <v>3</v>
      </c>
      <c r="AF21" s="10">
        <f t="shared" si="17"/>
        <v>1</v>
      </c>
      <c r="AG21" s="10">
        <f t="shared" si="18"/>
        <v>10</v>
      </c>
    </row>
    <row r="22" spans="1:33" ht="38.25" x14ac:dyDescent="0.2">
      <c r="A22" s="1" t="s">
        <v>106</v>
      </c>
      <c r="B22" s="9" t="s">
        <v>25</v>
      </c>
      <c r="C22" s="10">
        <f t="shared" si="0"/>
        <v>0.99999999999999989</v>
      </c>
      <c r="D22" s="10">
        <f t="shared" si="1"/>
        <v>1</v>
      </c>
      <c r="E22" s="56">
        <v>1</v>
      </c>
      <c r="F22" s="56">
        <v>1</v>
      </c>
      <c r="G22" s="56">
        <v>1</v>
      </c>
      <c r="H22" s="10">
        <f t="shared" si="2"/>
        <v>30</v>
      </c>
      <c r="I22" s="10">
        <f t="shared" si="3"/>
        <v>0.3</v>
      </c>
      <c r="J22" s="10">
        <f t="shared" si="4"/>
        <v>0.3</v>
      </c>
      <c r="K22" s="56">
        <v>1</v>
      </c>
      <c r="L22" s="56">
        <v>1</v>
      </c>
      <c r="M22" s="56">
        <v>1</v>
      </c>
      <c r="N22" s="10">
        <f t="shared" si="5"/>
        <v>30</v>
      </c>
      <c r="O22" s="10">
        <f t="shared" si="6"/>
        <v>0.3</v>
      </c>
      <c r="P22" s="10">
        <f t="shared" si="7"/>
        <v>0.3</v>
      </c>
      <c r="Q22" s="56">
        <v>1</v>
      </c>
      <c r="R22" s="56">
        <v>1</v>
      </c>
      <c r="S22" s="56">
        <v>1</v>
      </c>
      <c r="T22" s="10">
        <f t="shared" si="8"/>
        <v>30</v>
      </c>
      <c r="U22" s="10">
        <f t="shared" si="9"/>
        <v>0.3</v>
      </c>
      <c r="V22" s="10">
        <f t="shared" si="10"/>
        <v>0.3</v>
      </c>
      <c r="W22" s="56">
        <v>1</v>
      </c>
      <c r="X22" s="56">
        <v>100</v>
      </c>
      <c r="Y22" s="56">
        <v>1</v>
      </c>
      <c r="Z22" s="10">
        <f t="shared" si="11"/>
        <v>10</v>
      </c>
      <c r="AA22" s="10">
        <f t="shared" si="12"/>
        <v>0.1</v>
      </c>
      <c r="AB22" s="10">
        <f t="shared" si="13"/>
        <v>0.1</v>
      </c>
      <c r="AC22" s="10">
        <f t="shared" si="14"/>
        <v>3</v>
      </c>
      <c r="AD22" s="10">
        <f t="shared" si="15"/>
        <v>3</v>
      </c>
      <c r="AE22" s="10">
        <f t="shared" si="16"/>
        <v>3</v>
      </c>
      <c r="AF22" s="10">
        <f t="shared" si="17"/>
        <v>1</v>
      </c>
      <c r="AG22" s="10">
        <f t="shared" si="18"/>
        <v>10</v>
      </c>
    </row>
    <row r="23" spans="1:33" ht="38.25" x14ac:dyDescent="0.2">
      <c r="A23" s="1" t="s">
        <v>107</v>
      </c>
      <c r="B23" s="9" t="s">
        <v>50</v>
      </c>
      <c r="C23" s="10">
        <f t="shared" si="0"/>
        <v>0.99999999999999989</v>
      </c>
      <c r="D23" s="10">
        <f t="shared" si="1"/>
        <v>1</v>
      </c>
      <c r="E23" s="56">
        <v>1</v>
      </c>
      <c r="F23" s="56">
        <v>1</v>
      </c>
      <c r="G23" s="56">
        <v>1</v>
      </c>
      <c r="H23" s="10">
        <f t="shared" si="2"/>
        <v>30</v>
      </c>
      <c r="I23" s="10">
        <f t="shared" si="3"/>
        <v>0.3</v>
      </c>
      <c r="J23" s="10">
        <f t="shared" si="4"/>
        <v>0.3</v>
      </c>
      <c r="K23" s="56">
        <v>1</v>
      </c>
      <c r="L23" s="56">
        <v>1</v>
      </c>
      <c r="M23" s="56">
        <v>1</v>
      </c>
      <c r="N23" s="10">
        <f t="shared" si="5"/>
        <v>30</v>
      </c>
      <c r="O23" s="10">
        <f t="shared" si="6"/>
        <v>0.3</v>
      </c>
      <c r="P23" s="10">
        <f t="shared" si="7"/>
        <v>0.3</v>
      </c>
      <c r="Q23" s="56">
        <v>1</v>
      </c>
      <c r="R23" s="56">
        <v>1</v>
      </c>
      <c r="S23" s="56">
        <v>1</v>
      </c>
      <c r="T23" s="10">
        <f t="shared" si="8"/>
        <v>30</v>
      </c>
      <c r="U23" s="10">
        <f t="shared" si="9"/>
        <v>0.3</v>
      </c>
      <c r="V23" s="10">
        <f t="shared" si="10"/>
        <v>0.3</v>
      </c>
      <c r="W23" s="56">
        <v>1</v>
      </c>
      <c r="X23" s="56">
        <v>100</v>
      </c>
      <c r="Y23" s="56">
        <v>1</v>
      </c>
      <c r="Z23" s="10">
        <f t="shared" si="11"/>
        <v>10</v>
      </c>
      <c r="AA23" s="10">
        <f t="shared" si="12"/>
        <v>0.1</v>
      </c>
      <c r="AB23" s="10">
        <f t="shared" si="13"/>
        <v>0.1</v>
      </c>
      <c r="AC23" s="10">
        <f t="shared" si="14"/>
        <v>3</v>
      </c>
      <c r="AD23" s="10">
        <f t="shared" si="15"/>
        <v>3</v>
      </c>
      <c r="AE23" s="10">
        <f t="shared" si="16"/>
        <v>3</v>
      </c>
      <c r="AF23" s="10">
        <f t="shared" si="17"/>
        <v>1</v>
      </c>
      <c r="AG23" s="10">
        <f t="shared" si="18"/>
        <v>10</v>
      </c>
    </row>
    <row r="24" spans="1:33" ht="25.5" x14ac:dyDescent="0.2">
      <c r="A24" s="1" t="s">
        <v>108</v>
      </c>
      <c r="B24" s="9" t="s">
        <v>26</v>
      </c>
      <c r="C24" s="10">
        <f t="shared" si="0"/>
        <v>0.92499999999999993</v>
      </c>
      <c r="D24" s="10">
        <f t="shared" si="1"/>
        <v>1</v>
      </c>
      <c r="E24" s="56">
        <v>1</v>
      </c>
      <c r="F24" s="56">
        <v>1</v>
      </c>
      <c r="G24" s="56">
        <v>1</v>
      </c>
      <c r="H24" s="10">
        <f t="shared" si="2"/>
        <v>30</v>
      </c>
      <c r="I24" s="10">
        <f t="shared" si="3"/>
        <v>0.3</v>
      </c>
      <c r="J24" s="10">
        <f t="shared" si="4"/>
        <v>0.3</v>
      </c>
      <c r="K24" s="56">
        <v>1</v>
      </c>
      <c r="L24" s="56">
        <v>0.75</v>
      </c>
      <c r="M24" s="56">
        <v>0.75</v>
      </c>
      <c r="N24" s="10">
        <f t="shared" si="5"/>
        <v>30</v>
      </c>
      <c r="O24" s="10">
        <f t="shared" si="6"/>
        <v>0.22500000000000001</v>
      </c>
      <c r="P24" s="10">
        <f t="shared" si="7"/>
        <v>0.22500000000000001</v>
      </c>
      <c r="Q24" s="56">
        <v>1</v>
      </c>
      <c r="R24" s="56">
        <v>1</v>
      </c>
      <c r="S24" s="56">
        <v>1</v>
      </c>
      <c r="T24" s="10">
        <f t="shared" si="8"/>
        <v>30</v>
      </c>
      <c r="U24" s="10">
        <f t="shared" si="9"/>
        <v>0.3</v>
      </c>
      <c r="V24" s="10">
        <f t="shared" si="10"/>
        <v>0.3</v>
      </c>
      <c r="W24" s="56">
        <v>1</v>
      </c>
      <c r="X24" s="56">
        <v>100</v>
      </c>
      <c r="Y24" s="56">
        <v>1</v>
      </c>
      <c r="Z24" s="10">
        <f t="shared" si="11"/>
        <v>10</v>
      </c>
      <c r="AA24" s="10">
        <f t="shared" si="12"/>
        <v>0.1</v>
      </c>
      <c r="AB24" s="10">
        <f t="shared" si="13"/>
        <v>0.1</v>
      </c>
      <c r="AC24" s="10">
        <f t="shared" si="14"/>
        <v>3</v>
      </c>
      <c r="AD24" s="10">
        <f t="shared" si="15"/>
        <v>3</v>
      </c>
      <c r="AE24" s="10">
        <f t="shared" si="16"/>
        <v>3</v>
      </c>
      <c r="AF24" s="10">
        <f t="shared" si="17"/>
        <v>1</v>
      </c>
      <c r="AG24" s="10">
        <f t="shared" si="18"/>
        <v>10</v>
      </c>
    </row>
    <row r="25" spans="1:33" ht="25.5" x14ac:dyDescent="0.2">
      <c r="A25" s="1" t="s">
        <v>109</v>
      </c>
      <c r="B25" s="9" t="s">
        <v>27</v>
      </c>
      <c r="C25" s="10">
        <f t="shared" si="0"/>
        <v>0.96250000000000002</v>
      </c>
      <c r="D25" s="10">
        <f t="shared" si="1"/>
        <v>1</v>
      </c>
      <c r="E25" s="56">
        <v>1</v>
      </c>
      <c r="F25" s="56">
        <v>1</v>
      </c>
      <c r="G25" s="56">
        <v>1</v>
      </c>
      <c r="H25" s="10">
        <f t="shared" si="2"/>
        <v>30</v>
      </c>
      <c r="I25" s="10">
        <f t="shared" si="3"/>
        <v>0.3</v>
      </c>
      <c r="J25" s="10">
        <f t="shared" si="4"/>
        <v>0.3</v>
      </c>
      <c r="K25" s="56">
        <v>1</v>
      </c>
      <c r="L25" s="56">
        <v>0.875</v>
      </c>
      <c r="M25" s="56">
        <v>0.875</v>
      </c>
      <c r="N25" s="10">
        <f t="shared" si="5"/>
        <v>30</v>
      </c>
      <c r="O25" s="10">
        <f t="shared" si="6"/>
        <v>0.26250000000000001</v>
      </c>
      <c r="P25" s="10">
        <f t="shared" si="7"/>
        <v>0.26250000000000001</v>
      </c>
      <c r="Q25" s="56">
        <v>1</v>
      </c>
      <c r="R25" s="56">
        <v>1</v>
      </c>
      <c r="S25" s="56">
        <v>1</v>
      </c>
      <c r="T25" s="10">
        <f t="shared" si="8"/>
        <v>30</v>
      </c>
      <c r="U25" s="10">
        <f t="shared" si="9"/>
        <v>0.3</v>
      </c>
      <c r="V25" s="10">
        <f t="shared" si="10"/>
        <v>0.3</v>
      </c>
      <c r="W25" s="56">
        <v>1</v>
      </c>
      <c r="X25" s="56">
        <v>100</v>
      </c>
      <c r="Y25" s="56">
        <v>1</v>
      </c>
      <c r="Z25" s="10">
        <f t="shared" si="11"/>
        <v>10</v>
      </c>
      <c r="AA25" s="10">
        <f t="shared" si="12"/>
        <v>0.1</v>
      </c>
      <c r="AB25" s="10">
        <f t="shared" si="13"/>
        <v>0.1</v>
      </c>
      <c r="AC25" s="10">
        <f t="shared" si="14"/>
        <v>3</v>
      </c>
      <c r="AD25" s="10">
        <f t="shared" si="15"/>
        <v>3</v>
      </c>
      <c r="AE25" s="10">
        <f t="shared" si="16"/>
        <v>3</v>
      </c>
      <c r="AF25" s="10">
        <f t="shared" si="17"/>
        <v>1</v>
      </c>
      <c r="AG25" s="10">
        <f t="shared" si="18"/>
        <v>10</v>
      </c>
    </row>
    <row r="26" spans="1:33" ht="38.25" x14ac:dyDescent="0.2">
      <c r="A26" s="1" t="s">
        <v>110</v>
      </c>
      <c r="B26" s="9" t="s">
        <v>28</v>
      </c>
      <c r="C26" s="10">
        <f t="shared" si="0"/>
        <v>0.99999999999999989</v>
      </c>
      <c r="D26" s="10">
        <f t="shared" si="1"/>
        <v>1</v>
      </c>
      <c r="E26" s="56">
        <v>1</v>
      </c>
      <c r="F26" s="56">
        <v>1</v>
      </c>
      <c r="G26" s="56">
        <v>1</v>
      </c>
      <c r="H26" s="10">
        <f t="shared" si="2"/>
        <v>30</v>
      </c>
      <c r="I26" s="10">
        <f t="shared" si="3"/>
        <v>0.3</v>
      </c>
      <c r="J26" s="10">
        <f t="shared" si="4"/>
        <v>0.3</v>
      </c>
      <c r="K26" s="56">
        <v>1</v>
      </c>
      <c r="L26" s="56">
        <v>1</v>
      </c>
      <c r="M26" s="56">
        <v>1</v>
      </c>
      <c r="N26" s="10">
        <f t="shared" si="5"/>
        <v>30</v>
      </c>
      <c r="O26" s="10">
        <f t="shared" si="6"/>
        <v>0.3</v>
      </c>
      <c r="P26" s="10">
        <f t="shared" si="7"/>
        <v>0.3</v>
      </c>
      <c r="Q26" s="56">
        <v>1</v>
      </c>
      <c r="R26" s="56">
        <v>1</v>
      </c>
      <c r="S26" s="56">
        <v>1</v>
      </c>
      <c r="T26" s="10">
        <f t="shared" si="8"/>
        <v>30</v>
      </c>
      <c r="U26" s="10">
        <f t="shared" si="9"/>
        <v>0.3</v>
      </c>
      <c r="V26" s="10">
        <f t="shared" si="10"/>
        <v>0.3</v>
      </c>
      <c r="W26" s="56">
        <v>1</v>
      </c>
      <c r="X26" s="56">
        <v>100</v>
      </c>
      <c r="Y26" s="56">
        <v>1</v>
      </c>
      <c r="Z26" s="10">
        <f t="shared" si="11"/>
        <v>10</v>
      </c>
      <c r="AA26" s="10">
        <f t="shared" si="12"/>
        <v>0.1</v>
      </c>
      <c r="AB26" s="10">
        <f t="shared" si="13"/>
        <v>0.1</v>
      </c>
      <c r="AC26" s="10">
        <f t="shared" si="14"/>
        <v>3</v>
      </c>
      <c r="AD26" s="10">
        <f t="shared" si="15"/>
        <v>3</v>
      </c>
      <c r="AE26" s="10">
        <f t="shared" si="16"/>
        <v>3</v>
      </c>
      <c r="AF26" s="10">
        <f t="shared" si="17"/>
        <v>1</v>
      </c>
      <c r="AG26" s="10">
        <f t="shared" si="18"/>
        <v>10</v>
      </c>
    </row>
    <row r="27" spans="1:33" ht="25.5" x14ac:dyDescent="0.2">
      <c r="A27" s="1" t="s">
        <v>111</v>
      </c>
      <c r="B27" s="9" t="s">
        <v>29</v>
      </c>
      <c r="C27" s="10">
        <f t="shared" si="0"/>
        <v>1</v>
      </c>
      <c r="D27" s="10">
        <f t="shared" si="1"/>
        <v>1</v>
      </c>
      <c r="E27" s="56">
        <v>1</v>
      </c>
      <c r="F27" s="56">
        <v>1</v>
      </c>
      <c r="G27" s="56">
        <v>1</v>
      </c>
      <c r="H27" s="10">
        <f t="shared" si="2"/>
        <v>33.333333333333336</v>
      </c>
      <c r="I27" s="10">
        <f t="shared" si="3"/>
        <v>0.33333333333333337</v>
      </c>
      <c r="J27" s="10">
        <f t="shared" si="4"/>
        <v>0.33333333333333337</v>
      </c>
      <c r="K27" s="56">
        <v>1</v>
      </c>
      <c r="L27" s="56">
        <v>1</v>
      </c>
      <c r="M27" s="56">
        <v>1</v>
      </c>
      <c r="N27" s="10">
        <f t="shared" si="5"/>
        <v>33.333333333333336</v>
      </c>
      <c r="O27" s="10">
        <f t="shared" si="6"/>
        <v>0.33333333333333337</v>
      </c>
      <c r="P27" s="10">
        <f t="shared" si="7"/>
        <v>0.33333333333333337</v>
      </c>
      <c r="Q27" s="56">
        <v>1</v>
      </c>
      <c r="R27" s="56">
        <v>1</v>
      </c>
      <c r="S27" s="56">
        <v>1</v>
      </c>
      <c r="T27" s="10">
        <f t="shared" si="8"/>
        <v>33.333333333333336</v>
      </c>
      <c r="U27" s="10">
        <f t="shared" si="9"/>
        <v>0.33333333333333337</v>
      </c>
      <c r="V27" s="10">
        <f t="shared" si="10"/>
        <v>0.33333333333333337</v>
      </c>
      <c r="W27" s="56">
        <v>0</v>
      </c>
      <c r="X27" s="56">
        <v>0</v>
      </c>
      <c r="Y27" s="56">
        <v>0</v>
      </c>
      <c r="Z27" s="10" t="str">
        <f t="shared" si="11"/>
        <v/>
      </c>
      <c r="AA27" s="10" t="str">
        <f t="shared" si="12"/>
        <v>не применяется</v>
      </c>
      <c r="AB27" s="10" t="str">
        <f t="shared" si="13"/>
        <v/>
      </c>
      <c r="AC27" s="10">
        <f t="shared" si="14"/>
        <v>3</v>
      </c>
      <c r="AD27" s="10">
        <f t="shared" si="15"/>
        <v>3</v>
      </c>
      <c r="AE27" s="10">
        <f t="shared" si="16"/>
        <v>3</v>
      </c>
      <c r="AF27" s="10" t="str">
        <f t="shared" si="17"/>
        <v/>
      </c>
      <c r="AG27" s="10">
        <f t="shared" si="18"/>
        <v>9</v>
      </c>
    </row>
    <row r="28" spans="1:33" ht="25.5" x14ac:dyDescent="0.2">
      <c r="A28" s="1" t="s">
        <v>112</v>
      </c>
      <c r="B28" s="9" t="s">
        <v>30</v>
      </c>
      <c r="C28" s="10">
        <f t="shared" si="0"/>
        <v>0.88890000000000013</v>
      </c>
      <c r="D28" s="10">
        <f t="shared" si="1"/>
        <v>1</v>
      </c>
      <c r="E28" s="56">
        <v>1</v>
      </c>
      <c r="F28" s="56">
        <v>0.66669999999999996</v>
      </c>
      <c r="G28" s="56">
        <v>0.66669999999999996</v>
      </c>
      <c r="H28" s="10">
        <f t="shared" si="2"/>
        <v>33.333333333333336</v>
      </c>
      <c r="I28" s="10">
        <f t="shared" si="3"/>
        <v>0.22223333333333334</v>
      </c>
      <c r="J28" s="10">
        <f t="shared" si="4"/>
        <v>0.22223333333333334</v>
      </c>
      <c r="K28" s="56">
        <v>1</v>
      </c>
      <c r="L28" s="56">
        <v>1</v>
      </c>
      <c r="M28" s="56">
        <v>1</v>
      </c>
      <c r="N28" s="10">
        <f t="shared" si="5"/>
        <v>33.333333333333336</v>
      </c>
      <c r="O28" s="10">
        <f t="shared" si="6"/>
        <v>0.33333333333333337</v>
      </c>
      <c r="P28" s="10">
        <f t="shared" si="7"/>
        <v>0.33333333333333337</v>
      </c>
      <c r="Q28" s="56">
        <v>1</v>
      </c>
      <c r="R28" s="56">
        <v>1</v>
      </c>
      <c r="S28" s="56">
        <v>1</v>
      </c>
      <c r="T28" s="10">
        <f t="shared" si="8"/>
        <v>33.333333333333336</v>
      </c>
      <c r="U28" s="10">
        <f t="shared" si="9"/>
        <v>0.33333333333333337</v>
      </c>
      <c r="V28" s="10">
        <f t="shared" si="10"/>
        <v>0.33333333333333337</v>
      </c>
      <c r="W28" s="56">
        <v>0</v>
      </c>
      <c r="X28" s="56">
        <v>0</v>
      </c>
      <c r="Y28" s="56">
        <v>0</v>
      </c>
      <c r="Z28" s="10" t="str">
        <f t="shared" si="11"/>
        <v/>
      </c>
      <c r="AA28" s="10" t="str">
        <f t="shared" si="12"/>
        <v>не применяется</v>
      </c>
      <c r="AB28" s="10" t="str">
        <f t="shared" si="13"/>
        <v/>
      </c>
      <c r="AC28" s="10">
        <f t="shared" si="14"/>
        <v>3</v>
      </c>
      <c r="AD28" s="10">
        <f t="shared" si="15"/>
        <v>3</v>
      </c>
      <c r="AE28" s="10">
        <f t="shared" si="16"/>
        <v>3</v>
      </c>
      <c r="AF28" s="10" t="str">
        <f t="shared" si="17"/>
        <v/>
      </c>
      <c r="AG28" s="10">
        <f t="shared" si="18"/>
        <v>9</v>
      </c>
    </row>
    <row r="29" spans="1:33" ht="25.5" x14ac:dyDescent="0.2">
      <c r="A29" s="1" t="s">
        <v>113</v>
      </c>
      <c r="B29" s="9" t="s">
        <v>31</v>
      </c>
      <c r="C29" s="10">
        <f t="shared" si="0"/>
        <v>0.69443333333333335</v>
      </c>
      <c r="D29" s="10">
        <f t="shared" si="1"/>
        <v>1</v>
      </c>
      <c r="E29" s="56">
        <v>1</v>
      </c>
      <c r="F29" s="56">
        <v>0.33329999999999999</v>
      </c>
      <c r="G29" s="56">
        <v>0.33329999999999999</v>
      </c>
      <c r="H29" s="10">
        <f t="shared" si="2"/>
        <v>33.333333333333336</v>
      </c>
      <c r="I29" s="10">
        <f t="shared" si="3"/>
        <v>0.11109999999999999</v>
      </c>
      <c r="J29" s="10">
        <f t="shared" si="4"/>
        <v>0.11109999999999999</v>
      </c>
      <c r="K29" s="56">
        <v>1</v>
      </c>
      <c r="L29" s="56">
        <v>0.75</v>
      </c>
      <c r="M29" s="56">
        <v>0.75</v>
      </c>
      <c r="N29" s="10">
        <f t="shared" si="5"/>
        <v>33.333333333333336</v>
      </c>
      <c r="O29" s="10">
        <f t="shared" si="6"/>
        <v>0.25</v>
      </c>
      <c r="P29" s="10">
        <f t="shared" si="7"/>
        <v>0.25</v>
      </c>
      <c r="Q29" s="56">
        <v>1</v>
      </c>
      <c r="R29" s="56">
        <v>1</v>
      </c>
      <c r="S29" s="56">
        <v>1</v>
      </c>
      <c r="T29" s="10">
        <f t="shared" si="8"/>
        <v>33.333333333333336</v>
      </c>
      <c r="U29" s="10">
        <f t="shared" si="9"/>
        <v>0.33333333333333337</v>
      </c>
      <c r="V29" s="10">
        <f t="shared" si="10"/>
        <v>0.33333333333333337</v>
      </c>
      <c r="W29" s="56">
        <v>0</v>
      </c>
      <c r="X29" s="56">
        <v>0</v>
      </c>
      <c r="Y29" s="56">
        <v>0</v>
      </c>
      <c r="Z29" s="10" t="str">
        <f t="shared" si="11"/>
        <v/>
      </c>
      <c r="AA29" s="10" t="str">
        <f t="shared" si="12"/>
        <v>не применяется</v>
      </c>
      <c r="AB29" s="10" t="str">
        <f t="shared" si="13"/>
        <v/>
      </c>
      <c r="AC29" s="10">
        <f t="shared" si="14"/>
        <v>3</v>
      </c>
      <c r="AD29" s="10">
        <f t="shared" si="15"/>
        <v>3</v>
      </c>
      <c r="AE29" s="10">
        <f t="shared" si="16"/>
        <v>3</v>
      </c>
      <c r="AF29" s="10" t="str">
        <f t="shared" si="17"/>
        <v/>
      </c>
      <c r="AG29" s="10">
        <f t="shared" si="18"/>
        <v>9</v>
      </c>
    </row>
    <row r="30" spans="1:33" ht="25.5" x14ac:dyDescent="0.2">
      <c r="A30" s="1" t="s">
        <v>114</v>
      </c>
      <c r="B30" s="9" t="s">
        <v>32</v>
      </c>
      <c r="C30" s="10">
        <f t="shared" si="0"/>
        <v>0.88890000000000013</v>
      </c>
      <c r="D30" s="10">
        <f t="shared" si="1"/>
        <v>1</v>
      </c>
      <c r="E30" s="56">
        <v>1</v>
      </c>
      <c r="F30" s="56">
        <v>0.66669999999999996</v>
      </c>
      <c r="G30" s="56">
        <v>0.66669999999999996</v>
      </c>
      <c r="H30" s="10">
        <f t="shared" si="2"/>
        <v>33.333333333333336</v>
      </c>
      <c r="I30" s="10">
        <f t="shared" si="3"/>
        <v>0.22223333333333334</v>
      </c>
      <c r="J30" s="10">
        <f t="shared" si="4"/>
        <v>0.22223333333333334</v>
      </c>
      <c r="K30" s="56">
        <v>1</v>
      </c>
      <c r="L30" s="56">
        <v>1</v>
      </c>
      <c r="M30" s="56">
        <v>1</v>
      </c>
      <c r="N30" s="10">
        <f t="shared" si="5"/>
        <v>33.333333333333336</v>
      </c>
      <c r="O30" s="10">
        <f t="shared" si="6"/>
        <v>0.33333333333333337</v>
      </c>
      <c r="P30" s="10">
        <f t="shared" si="7"/>
        <v>0.33333333333333337</v>
      </c>
      <c r="Q30" s="56">
        <v>1</v>
      </c>
      <c r="R30" s="56">
        <v>1</v>
      </c>
      <c r="S30" s="56">
        <v>1</v>
      </c>
      <c r="T30" s="10">
        <f t="shared" si="8"/>
        <v>33.333333333333336</v>
      </c>
      <c r="U30" s="10">
        <f t="shared" si="9"/>
        <v>0.33333333333333337</v>
      </c>
      <c r="V30" s="10">
        <f t="shared" si="10"/>
        <v>0.33333333333333337</v>
      </c>
      <c r="W30" s="56">
        <v>0</v>
      </c>
      <c r="X30" s="56">
        <v>0</v>
      </c>
      <c r="Y30" s="56">
        <v>0</v>
      </c>
      <c r="Z30" s="10" t="str">
        <f t="shared" si="11"/>
        <v/>
      </c>
      <c r="AA30" s="10" t="str">
        <f t="shared" si="12"/>
        <v>не применяется</v>
      </c>
      <c r="AB30" s="10" t="str">
        <f t="shared" si="13"/>
        <v/>
      </c>
      <c r="AC30" s="10">
        <f t="shared" si="14"/>
        <v>3</v>
      </c>
      <c r="AD30" s="10">
        <f t="shared" si="15"/>
        <v>3</v>
      </c>
      <c r="AE30" s="10">
        <f t="shared" si="16"/>
        <v>3</v>
      </c>
      <c r="AF30" s="10" t="str">
        <f t="shared" si="17"/>
        <v/>
      </c>
      <c r="AG30" s="10">
        <f t="shared" si="18"/>
        <v>9</v>
      </c>
    </row>
    <row r="31" spans="1:33" ht="25.5" x14ac:dyDescent="0.2">
      <c r="A31" s="1" t="s">
        <v>115</v>
      </c>
      <c r="B31" s="9" t="s">
        <v>33</v>
      </c>
      <c r="C31" s="10">
        <f t="shared" si="0"/>
        <v>0.99999999999999989</v>
      </c>
      <c r="D31" s="10">
        <f t="shared" si="1"/>
        <v>1</v>
      </c>
      <c r="E31" s="56">
        <v>1</v>
      </c>
      <c r="F31" s="56">
        <v>1</v>
      </c>
      <c r="G31" s="56">
        <v>1</v>
      </c>
      <c r="H31" s="10">
        <f t="shared" si="2"/>
        <v>30</v>
      </c>
      <c r="I31" s="10">
        <f t="shared" si="3"/>
        <v>0.3</v>
      </c>
      <c r="J31" s="10">
        <f t="shared" si="4"/>
        <v>0.3</v>
      </c>
      <c r="K31" s="56">
        <v>1</v>
      </c>
      <c r="L31" s="56">
        <v>1</v>
      </c>
      <c r="M31" s="56">
        <v>1</v>
      </c>
      <c r="N31" s="10">
        <f t="shared" si="5"/>
        <v>30</v>
      </c>
      <c r="O31" s="10">
        <f t="shared" si="6"/>
        <v>0.3</v>
      </c>
      <c r="P31" s="10">
        <f t="shared" si="7"/>
        <v>0.3</v>
      </c>
      <c r="Q31" s="56">
        <v>1</v>
      </c>
      <c r="R31" s="56">
        <v>1</v>
      </c>
      <c r="S31" s="56">
        <v>1</v>
      </c>
      <c r="T31" s="10">
        <f t="shared" si="8"/>
        <v>30</v>
      </c>
      <c r="U31" s="10">
        <f t="shared" si="9"/>
        <v>0.3</v>
      </c>
      <c r="V31" s="10">
        <f t="shared" si="10"/>
        <v>0.3</v>
      </c>
      <c r="W31" s="56">
        <v>1</v>
      </c>
      <c r="X31" s="56">
        <v>100</v>
      </c>
      <c r="Y31" s="56">
        <v>1</v>
      </c>
      <c r="Z31" s="10">
        <f t="shared" si="11"/>
        <v>10</v>
      </c>
      <c r="AA31" s="10">
        <f t="shared" si="12"/>
        <v>0.1</v>
      </c>
      <c r="AB31" s="10">
        <f t="shared" si="13"/>
        <v>0.1</v>
      </c>
      <c r="AC31" s="10">
        <f t="shared" si="14"/>
        <v>3</v>
      </c>
      <c r="AD31" s="10">
        <f t="shared" si="15"/>
        <v>3</v>
      </c>
      <c r="AE31" s="10">
        <f t="shared" si="16"/>
        <v>3</v>
      </c>
      <c r="AF31" s="10">
        <f t="shared" si="17"/>
        <v>1</v>
      </c>
      <c r="AG31" s="10">
        <f t="shared" si="18"/>
        <v>10</v>
      </c>
    </row>
    <row r="32" spans="1:33" ht="25.5" x14ac:dyDescent="0.2">
      <c r="A32" s="1" t="s">
        <v>116</v>
      </c>
      <c r="B32" s="9" t="s">
        <v>34</v>
      </c>
      <c r="C32" s="10">
        <f t="shared" si="0"/>
        <v>0.79998999999999987</v>
      </c>
      <c r="D32" s="10">
        <f t="shared" si="1"/>
        <v>1</v>
      </c>
      <c r="E32" s="56">
        <v>1</v>
      </c>
      <c r="F32" s="56">
        <v>0.33329999999999999</v>
      </c>
      <c r="G32" s="56">
        <v>0.33329999999999999</v>
      </c>
      <c r="H32" s="10">
        <f t="shared" si="2"/>
        <v>30</v>
      </c>
      <c r="I32" s="10">
        <f t="shared" si="3"/>
        <v>9.9989999999999982E-2</v>
      </c>
      <c r="J32" s="10">
        <f t="shared" si="4"/>
        <v>9.9989999999999982E-2</v>
      </c>
      <c r="K32" s="56">
        <v>1</v>
      </c>
      <c r="L32" s="56">
        <v>1</v>
      </c>
      <c r="M32" s="56">
        <v>1</v>
      </c>
      <c r="N32" s="10">
        <f t="shared" si="5"/>
        <v>30</v>
      </c>
      <c r="O32" s="10">
        <f t="shared" si="6"/>
        <v>0.3</v>
      </c>
      <c r="P32" s="10">
        <f t="shared" si="7"/>
        <v>0.3</v>
      </c>
      <c r="Q32" s="56">
        <v>1</v>
      </c>
      <c r="R32" s="56">
        <v>1</v>
      </c>
      <c r="S32" s="56">
        <v>1</v>
      </c>
      <c r="T32" s="10">
        <f t="shared" si="8"/>
        <v>30</v>
      </c>
      <c r="U32" s="10">
        <f t="shared" si="9"/>
        <v>0.3</v>
      </c>
      <c r="V32" s="10">
        <f t="shared" si="10"/>
        <v>0.3</v>
      </c>
      <c r="W32" s="56">
        <v>1</v>
      </c>
      <c r="X32" s="56">
        <v>100</v>
      </c>
      <c r="Y32" s="56">
        <v>1</v>
      </c>
      <c r="Z32" s="10">
        <f t="shared" si="11"/>
        <v>10</v>
      </c>
      <c r="AA32" s="10">
        <f t="shared" si="12"/>
        <v>0.1</v>
      </c>
      <c r="AB32" s="10">
        <f t="shared" si="13"/>
        <v>0.1</v>
      </c>
      <c r="AC32" s="10">
        <f t="shared" si="14"/>
        <v>3</v>
      </c>
      <c r="AD32" s="10">
        <f t="shared" si="15"/>
        <v>3</v>
      </c>
      <c r="AE32" s="10">
        <f t="shared" si="16"/>
        <v>3</v>
      </c>
      <c r="AF32" s="10">
        <f t="shared" si="17"/>
        <v>1</v>
      </c>
      <c r="AG32" s="10">
        <f t="shared" si="18"/>
        <v>10</v>
      </c>
    </row>
    <row r="33" spans="1:34" ht="38.25" x14ac:dyDescent="0.2">
      <c r="A33" s="1" t="s">
        <v>117</v>
      </c>
      <c r="B33" s="9" t="s">
        <v>88</v>
      </c>
      <c r="C33" s="10">
        <f t="shared" si="0"/>
        <v>0.79998999999999987</v>
      </c>
      <c r="D33" s="10">
        <f t="shared" si="1"/>
        <v>1</v>
      </c>
      <c r="E33" s="56">
        <v>1</v>
      </c>
      <c r="F33" s="56">
        <v>0.33329999999999999</v>
      </c>
      <c r="G33" s="56">
        <v>0.33329999999999999</v>
      </c>
      <c r="H33" s="10">
        <f t="shared" si="2"/>
        <v>30</v>
      </c>
      <c r="I33" s="10">
        <f t="shared" si="3"/>
        <v>9.9989999999999982E-2</v>
      </c>
      <c r="J33" s="10">
        <f t="shared" si="4"/>
        <v>9.9989999999999982E-2</v>
      </c>
      <c r="K33" s="56">
        <v>1</v>
      </c>
      <c r="L33" s="56">
        <v>1</v>
      </c>
      <c r="M33" s="56">
        <v>1</v>
      </c>
      <c r="N33" s="10">
        <f t="shared" si="5"/>
        <v>30</v>
      </c>
      <c r="O33" s="10">
        <f t="shared" si="6"/>
        <v>0.3</v>
      </c>
      <c r="P33" s="10">
        <f t="shared" si="7"/>
        <v>0.3</v>
      </c>
      <c r="Q33" s="56">
        <v>1</v>
      </c>
      <c r="R33" s="56">
        <v>1</v>
      </c>
      <c r="S33" s="56">
        <v>1</v>
      </c>
      <c r="T33" s="10">
        <f t="shared" si="8"/>
        <v>30</v>
      </c>
      <c r="U33" s="10">
        <f t="shared" si="9"/>
        <v>0.3</v>
      </c>
      <c r="V33" s="10">
        <f t="shared" si="10"/>
        <v>0.3</v>
      </c>
      <c r="W33" s="56">
        <v>1</v>
      </c>
      <c r="X33" s="56">
        <v>100</v>
      </c>
      <c r="Y33" s="56">
        <v>1</v>
      </c>
      <c r="Z33" s="10">
        <f t="shared" si="11"/>
        <v>10</v>
      </c>
      <c r="AA33" s="10">
        <f t="shared" si="12"/>
        <v>0.1</v>
      </c>
      <c r="AB33" s="10">
        <f t="shared" si="13"/>
        <v>0.1</v>
      </c>
      <c r="AC33" s="10">
        <f t="shared" si="14"/>
        <v>3</v>
      </c>
      <c r="AD33" s="10">
        <f t="shared" si="15"/>
        <v>3</v>
      </c>
      <c r="AE33" s="10">
        <f t="shared" si="16"/>
        <v>3</v>
      </c>
      <c r="AF33" s="10">
        <f t="shared" si="17"/>
        <v>1</v>
      </c>
      <c r="AG33" s="10">
        <f t="shared" si="18"/>
        <v>10</v>
      </c>
    </row>
    <row r="34" spans="1:34" ht="38.25" x14ac:dyDescent="0.2">
      <c r="A34" s="1" t="s">
        <v>118</v>
      </c>
      <c r="B34" s="9" t="s">
        <v>35</v>
      </c>
      <c r="C34" s="10">
        <f t="shared" si="0"/>
        <v>1</v>
      </c>
      <c r="D34" s="10">
        <f t="shared" si="1"/>
        <v>1</v>
      </c>
      <c r="E34" s="56">
        <v>1</v>
      </c>
      <c r="F34" s="56">
        <v>1</v>
      </c>
      <c r="G34" s="56">
        <v>1</v>
      </c>
      <c r="H34" s="10">
        <f t="shared" si="2"/>
        <v>33.333333333333336</v>
      </c>
      <c r="I34" s="10">
        <f t="shared" si="3"/>
        <v>0.33333333333333337</v>
      </c>
      <c r="J34" s="10">
        <f t="shared" si="4"/>
        <v>0.33333333333333337</v>
      </c>
      <c r="K34" s="56">
        <v>1</v>
      </c>
      <c r="L34" s="56">
        <v>1</v>
      </c>
      <c r="M34" s="56">
        <v>1</v>
      </c>
      <c r="N34" s="10">
        <f t="shared" si="5"/>
        <v>33.333333333333336</v>
      </c>
      <c r="O34" s="10">
        <f t="shared" si="6"/>
        <v>0.33333333333333337</v>
      </c>
      <c r="P34" s="10">
        <f t="shared" si="7"/>
        <v>0.33333333333333337</v>
      </c>
      <c r="Q34" s="56">
        <v>1</v>
      </c>
      <c r="R34" s="56">
        <v>1</v>
      </c>
      <c r="S34" s="56">
        <v>1</v>
      </c>
      <c r="T34" s="10">
        <f t="shared" si="8"/>
        <v>33.333333333333336</v>
      </c>
      <c r="U34" s="10">
        <f t="shared" si="9"/>
        <v>0.33333333333333337</v>
      </c>
      <c r="V34" s="10">
        <f t="shared" si="10"/>
        <v>0.33333333333333337</v>
      </c>
      <c r="W34" s="56">
        <v>0</v>
      </c>
      <c r="X34" s="56">
        <v>0</v>
      </c>
      <c r="Y34" s="56">
        <v>0</v>
      </c>
      <c r="Z34" s="10" t="str">
        <f t="shared" si="11"/>
        <v/>
      </c>
      <c r="AA34" s="10" t="str">
        <f t="shared" si="12"/>
        <v>не применяется</v>
      </c>
      <c r="AB34" s="10" t="str">
        <f t="shared" si="13"/>
        <v/>
      </c>
      <c r="AC34" s="10">
        <f t="shared" si="14"/>
        <v>3</v>
      </c>
      <c r="AD34" s="10">
        <f t="shared" si="15"/>
        <v>3</v>
      </c>
      <c r="AE34" s="10">
        <f t="shared" si="16"/>
        <v>3</v>
      </c>
      <c r="AF34" s="10" t="str">
        <f t="shared" si="17"/>
        <v/>
      </c>
      <c r="AG34" s="10">
        <f t="shared" si="18"/>
        <v>9</v>
      </c>
    </row>
    <row r="35" spans="1:34" ht="25.5" x14ac:dyDescent="0.2">
      <c r="A35" s="1" t="s">
        <v>119</v>
      </c>
      <c r="B35" s="9" t="s">
        <v>36</v>
      </c>
      <c r="C35" s="10">
        <f t="shared" si="0"/>
        <v>0.77776666666666672</v>
      </c>
      <c r="D35" s="10">
        <f t="shared" si="1"/>
        <v>1</v>
      </c>
      <c r="E35" s="56">
        <v>1</v>
      </c>
      <c r="F35" s="56">
        <v>0.33329999999999999</v>
      </c>
      <c r="G35" s="56">
        <v>0.33329999999999999</v>
      </c>
      <c r="H35" s="10">
        <f t="shared" si="2"/>
        <v>33.333333333333336</v>
      </c>
      <c r="I35" s="10">
        <f t="shared" si="3"/>
        <v>0.11109999999999999</v>
      </c>
      <c r="J35" s="10">
        <f t="shared" si="4"/>
        <v>0.11109999999999999</v>
      </c>
      <c r="K35" s="56">
        <v>1</v>
      </c>
      <c r="L35" s="56">
        <v>1</v>
      </c>
      <c r="M35" s="56">
        <v>1</v>
      </c>
      <c r="N35" s="10">
        <f t="shared" si="5"/>
        <v>33.333333333333336</v>
      </c>
      <c r="O35" s="10">
        <f t="shared" si="6"/>
        <v>0.33333333333333337</v>
      </c>
      <c r="P35" s="10">
        <f t="shared" si="7"/>
        <v>0.33333333333333337</v>
      </c>
      <c r="Q35" s="56">
        <v>1</v>
      </c>
      <c r="R35" s="56">
        <v>1</v>
      </c>
      <c r="S35" s="56">
        <v>1</v>
      </c>
      <c r="T35" s="10">
        <f t="shared" si="8"/>
        <v>33.333333333333336</v>
      </c>
      <c r="U35" s="10">
        <f t="shared" si="9"/>
        <v>0.33333333333333337</v>
      </c>
      <c r="V35" s="10">
        <f t="shared" si="10"/>
        <v>0.33333333333333337</v>
      </c>
      <c r="W35" s="56">
        <v>0</v>
      </c>
      <c r="X35" s="56">
        <v>0</v>
      </c>
      <c r="Y35" s="56">
        <v>0</v>
      </c>
      <c r="Z35" s="10" t="str">
        <f t="shared" si="11"/>
        <v/>
      </c>
      <c r="AA35" s="10" t="str">
        <f t="shared" si="12"/>
        <v>не применяется</v>
      </c>
      <c r="AB35" s="10" t="str">
        <f t="shared" si="13"/>
        <v/>
      </c>
      <c r="AC35" s="10">
        <f t="shared" si="14"/>
        <v>3</v>
      </c>
      <c r="AD35" s="10">
        <f t="shared" si="15"/>
        <v>3</v>
      </c>
      <c r="AE35" s="10">
        <f t="shared" si="16"/>
        <v>3</v>
      </c>
      <c r="AF35" s="10" t="str">
        <f t="shared" si="17"/>
        <v/>
      </c>
      <c r="AG35" s="10">
        <f t="shared" si="18"/>
        <v>9</v>
      </c>
    </row>
    <row r="36" spans="1:34" x14ac:dyDescent="0.2">
      <c r="AH36" s="8"/>
    </row>
    <row r="37" spans="1:34" x14ac:dyDescent="0.2">
      <c r="AH37" s="8"/>
    </row>
    <row r="38" spans="1:34" x14ac:dyDescent="0.2">
      <c r="AH38" s="8"/>
    </row>
    <row r="39" spans="1:34" x14ac:dyDescent="0.2">
      <c r="AH39" s="8"/>
    </row>
    <row r="40" spans="1:34" x14ac:dyDescent="0.2">
      <c r="AH40" s="8"/>
    </row>
    <row r="41" spans="1:34" x14ac:dyDescent="0.2">
      <c r="AH41" s="8"/>
    </row>
    <row r="42" spans="1:34" x14ac:dyDescent="0.2">
      <c r="AH42" s="8"/>
    </row>
    <row r="43" spans="1:34" x14ac:dyDescent="0.2">
      <c r="AH43" s="8"/>
    </row>
    <row r="44" spans="1:34" x14ac:dyDescent="0.2">
      <c r="AH44" s="8"/>
    </row>
    <row r="45" spans="1:34" x14ac:dyDescent="0.2">
      <c r="AH45" s="8"/>
    </row>
    <row r="46" spans="1:34" x14ac:dyDescent="0.2">
      <c r="AH46" s="8"/>
    </row>
    <row r="47" spans="1:34" x14ac:dyDescent="0.2">
      <c r="AH47" s="8"/>
    </row>
    <row r="48" spans="1:34" x14ac:dyDescent="0.2">
      <c r="AH48" s="8"/>
    </row>
    <row r="49" ht="30" customHeight="1" x14ac:dyDescent="0.2"/>
  </sheetData>
  <sheetProtection password="AFF0" sheet="1" objects="1" scenarios="1" formatCells="0" formatColumns="0" formatRows="0" deleteColumns="0" deleteRows="0"/>
  <protectedRanges>
    <protectedRange sqref="C15:C35" name="krista_tr_48286_0_0"/>
    <protectedRange sqref="D15:D35" name="krista_tr_40531_0_0"/>
    <protectedRange sqref="H15:H35" name="krista_tf_40535_0_0"/>
    <protectedRange sqref="I15:I35" name="krista_tf_40536_0_0"/>
    <protectedRange sqref="J15:J35" name="krista_tr_40537_0_0"/>
    <protectedRange sqref="N15:N35" name="krista_tf_40541_0_0"/>
    <protectedRange sqref="O15:O35" name="krista_tf_40542_0_0"/>
    <protectedRange sqref="P15:P35" name="krista_tr_40543_0_0"/>
    <protectedRange sqref="T15:T35" name="krista_tf_40547_0_0"/>
    <protectedRange sqref="U15:U35" name="krista_tf_40548_0_0"/>
    <protectedRange sqref="V15:V35" name="krista_tr_40549_0_0"/>
    <protectedRange sqref="Z15:Z35" name="krista_tf_40553_0_0"/>
    <protectedRange sqref="AA15:AA35" name="krista_tf_40554_0_0"/>
    <protectedRange sqref="AB15:AB35" name="krista_tr_40555_0_0"/>
    <protectedRange sqref="AC15:AC35" name="krista_tf_40580_0_0"/>
    <protectedRange sqref="AD15:AD35" name="krista_tf_40581_0_0"/>
    <protectedRange sqref="AE15:AE35" name="krista_tf_40582_0_0"/>
    <protectedRange sqref="AF15:AF35" name="krista_tf_40583_0_0"/>
    <protectedRange sqref="AG15:AG35" name="krista_tf_40588_0_0"/>
  </protectedRanges>
  <mergeCells count="14">
    <mergeCell ref="Q13:V13"/>
    <mergeCell ref="W13:AB13"/>
    <mergeCell ref="E13:J13"/>
    <mergeCell ref="K13:P13"/>
    <mergeCell ref="AC13:AG13"/>
    <mergeCell ref="A13:A14"/>
    <mergeCell ref="B13:B14"/>
    <mergeCell ref="C13:C14"/>
    <mergeCell ref="D13:D14"/>
    <mergeCell ref="A1:E1"/>
    <mergeCell ref="B8:H8"/>
    <mergeCell ref="B9:H9"/>
    <mergeCell ref="B10:H10"/>
    <mergeCell ref="B11:H11"/>
  </mergeCells>
  <conditionalFormatting sqref="A8:A12">
    <cfRule type="expression" dxfId="3" priority="4" stopIfTrue="1">
      <formula>"(сумм(A8:F12)&lt;&gt;100"</formula>
    </cfRule>
  </conditionalFormatting>
  <pageMargins left="0.70866141732283472" right="0.70866141732283472" top="0.74803149606299213" bottom="0.74803149606299213" header="0.31496062992125984" footer="0.31496062992125984"/>
  <pageSetup paperSize="9" scale="61" fitToWidth="0" orientation="landscape" r:id="rId1"/>
  <headerFooter alignWithMargins="0"/>
  <colBreaks count="1" manualBreakCount="1">
    <brk id="23" max="35" man="1"/>
  </colBreaks>
  <customProperties>
    <customPr name="40591" r:id="rId2"/>
    <customPr name="40592" r:id="rId3"/>
    <customPr name="40593" r:id="rId4"/>
    <customPr name="40594" r:id="rId5"/>
    <customPr name="40595" r:id="rId6"/>
    <customPr name="krista_fm_columnsmarkup" r:id="rId7"/>
    <customPr name="krista_fm_consts" r:id="rId8"/>
    <customPr name="krista_fm_Events" r:id="rId9"/>
    <customPr name="krista_fm_metadataXML" r:id="rId10"/>
    <customPr name="krista_fm_rowsaxis" r:id="rId11"/>
    <customPr name="krista_fm_rowsmarkup" r:id="rId12"/>
    <customPr name="krista_SheetHistory" r:id="rId13"/>
    <customPr name="p14" r:id="rId14"/>
    <customPr name="p15" r:id="rId15"/>
    <customPr name="p19" r:id="rId16"/>
  </customProperties>
  <legacyDrawing r:id="rId17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FFC000"/>
    <pageSetUpPr fitToPage="1"/>
  </sheetPr>
  <dimension ref="A1:S52"/>
  <sheetViews>
    <sheetView view="pageBreakPreview" zoomScale="80" zoomScaleNormal="75" zoomScaleSheetLayoutView="80" workbookViewId="0">
      <selection activeCell="A11" sqref="A11:A12"/>
    </sheetView>
  </sheetViews>
  <sheetFormatPr defaultRowHeight="12.75" outlineLevelRow="1" x14ac:dyDescent="0.2"/>
  <cols>
    <col min="1" max="1" width="6.28515625" customWidth="1"/>
    <col min="2" max="2" width="81.42578125" customWidth="1"/>
    <col min="3" max="3" width="14.140625" customWidth="1"/>
    <col min="4" max="4" width="18.140625" customWidth="1"/>
    <col min="5" max="5" width="14.5703125" customWidth="1"/>
    <col min="6" max="6" width="12.7109375" customWidth="1"/>
    <col min="7" max="7" width="11.5703125" customWidth="1"/>
    <col min="8" max="8" width="13" customWidth="1"/>
    <col min="9" max="9" width="13.85546875" customWidth="1"/>
    <col min="10" max="10" width="11" customWidth="1"/>
    <col min="11" max="11" width="14.7109375" customWidth="1"/>
    <col min="12" max="12" width="12.5703125" customWidth="1"/>
    <col min="13" max="13" width="11.7109375" customWidth="1"/>
    <col min="14" max="15" width="13.140625" customWidth="1"/>
    <col min="16" max="16" width="13.28515625" customWidth="1"/>
    <col min="17" max="17" width="11.7109375" customWidth="1"/>
    <col min="18" max="18" width="11.42578125" customWidth="1"/>
    <col min="19" max="19" width="13" customWidth="1"/>
    <col min="20" max="27" width="27.42578125" customWidth="1"/>
    <col min="28" max="28" width="60.85546875" customWidth="1"/>
    <col min="29" max="34" width="27.42578125" customWidth="1"/>
    <col min="35" max="37" width="31.28515625" customWidth="1"/>
    <col min="38" max="38" width="27.42578125" customWidth="1"/>
    <col min="39" max="41" width="34.28515625" customWidth="1"/>
    <col min="42" max="45" width="27.42578125" customWidth="1"/>
    <col min="46" max="46" width="39.42578125" customWidth="1"/>
    <col min="47" max="47" width="41.28515625" customWidth="1"/>
    <col min="48" max="59" width="27.42578125" customWidth="1"/>
    <col min="62" max="62" width="10.28515625" bestFit="1" customWidth="1"/>
    <col min="65" max="65" width="10.28515625" bestFit="1" customWidth="1"/>
    <col min="68" max="68" width="10.28515625" bestFit="1" customWidth="1"/>
    <col min="71" max="71" width="10.28515625" bestFit="1" customWidth="1"/>
    <col min="74" max="74" width="10.28515625" bestFit="1" customWidth="1"/>
    <col min="77" max="77" width="10.28515625" bestFit="1" customWidth="1"/>
    <col min="80" max="80" width="10.28515625" bestFit="1" customWidth="1"/>
    <col min="83" max="83" width="10.28515625" bestFit="1" customWidth="1"/>
    <col min="86" max="86" width="10.28515625" bestFit="1" customWidth="1"/>
    <col min="89" max="89" width="10.28515625" bestFit="1" customWidth="1"/>
    <col min="92" max="92" width="10.28515625" bestFit="1" customWidth="1"/>
    <col min="95" max="95" width="10.28515625" bestFit="1" customWidth="1"/>
    <col min="98" max="98" width="10.28515625" bestFit="1" customWidth="1"/>
    <col min="101" max="101" width="10.28515625" bestFit="1" customWidth="1"/>
    <col min="104" max="104" width="10.28515625" bestFit="1" customWidth="1"/>
    <col min="107" max="107" width="10.28515625" bestFit="1" customWidth="1"/>
    <col min="110" max="110" width="10.28515625" bestFit="1" customWidth="1"/>
    <col min="113" max="113" width="10.28515625" bestFit="1" customWidth="1"/>
    <col min="116" max="116" width="10.28515625" bestFit="1" customWidth="1"/>
    <col min="119" max="119" width="10.28515625" bestFit="1" customWidth="1"/>
    <col min="122" max="122" width="10.28515625" bestFit="1" customWidth="1"/>
    <col min="125" max="125" width="10.28515625" bestFit="1" customWidth="1"/>
    <col min="128" max="128" width="10.28515625" bestFit="1" customWidth="1"/>
    <col min="131" max="131" width="10.28515625" bestFit="1" customWidth="1"/>
    <col min="134" max="134" width="10.28515625" bestFit="1" customWidth="1"/>
    <col min="137" max="137" width="10.28515625" bestFit="1" customWidth="1"/>
    <col min="140" max="140" width="10.28515625" bestFit="1" customWidth="1"/>
    <col min="143" max="143" width="10.28515625" bestFit="1" customWidth="1"/>
    <col min="146" max="146" width="10.28515625" bestFit="1" customWidth="1"/>
    <col min="149" max="149" width="10.28515625" bestFit="1" customWidth="1"/>
    <col min="152" max="152" width="10.28515625" bestFit="1" customWidth="1"/>
    <col min="155" max="155" width="10.28515625" bestFit="1" customWidth="1"/>
    <col min="158" max="158" width="10.28515625" bestFit="1" customWidth="1"/>
    <col min="161" max="161" width="10.28515625" bestFit="1" customWidth="1"/>
    <col min="164" max="164" width="10.28515625" bestFit="1" customWidth="1"/>
    <col min="167" max="167" width="10.28515625" bestFit="1" customWidth="1"/>
    <col min="170" max="170" width="10.28515625" bestFit="1" customWidth="1"/>
    <col min="173" max="173" width="10.28515625" bestFit="1" customWidth="1"/>
    <col min="176" max="176" width="10.28515625" bestFit="1" customWidth="1"/>
    <col min="179" max="179" width="10.28515625" bestFit="1" customWidth="1"/>
    <col min="182" max="182" width="10.28515625" bestFit="1" customWidth="1"/>
    <col min="185" max="185" width="10.28515625" bestFit="1" customWidth="1"/>
    <col min="188" max="188" width="10.28515625" bestFit="1" customWidth="1"/>
    <col min="191" max="191" width="10.28515625" bestFit="1" customWidth="1"/>
    <col min="194" max="194" width="10.28515625" bestFit="1" customWidth="1"/>
    <col min="197" max="197" width="10.28515625" bestFit="1" customWidth="1"/>
    <col min="200" max="200" width="10.28515625" bestFit="1" customWidth="1"/>
  </cols>
  <sheetData>
    <row r="1" spans="1:19" ht="30.75" customHeight="1" x14ac:dyDescent="0.2">
      <c r="A1" s="78" t="s">
        <v>81</v>
      </c>
      <c r="B1" s="79"/>
      <c r="C1" s="79"/>
      <c r="D1" s="79"/>
      <c r="E1" s="79"/>
    </row>
    <row r="3" spans="1:19" hidden="1" outlineLevel="1" x14ac:dyDescent="0.2">
      <c r="A3" s="2" t="s">
        <v>13</v>
      </c>
      <c r="B3" s="2"/>
      <c r="C3" s="2"/>
      <c r="D3" s="2"/>
      <c r="E3" s="2"/>
      <c r="F3" s="2"/>
      <c r="G3" s="2"/>
      <c r="H3" s="2"/>
    </row>
    <row r="4" spans="1:19" hidden="1" outlineLevel="1" x14ac:dyDescent="0.2">
      <c r="A4" s="2" t="s">
        <v>14</v>
      </c>
      <c r="B4" s="2"/>
      <c r="C4" s="2"/>
      <c r="D4" s="2"/>
      <c r="E4" s="2"/>
      <c r="F4" s="2"/>
      <c r="G4" s="2"/>
      <c r="H4" s="2"/>
    </row>
    <row r="5" spans="1:19" hidden="1" outlineLevel="1" x14ac:dyDescent="0.2">
      <c r="A5" s="2" t="s">
        <v>0</v>
      </c>
      <c r="B5" s="2"/>
      <c r="C5" s="2"/>
      <c r="D5" s="2"/>
      <c r="E5" s="2"/>
      <c r="F5" s="2"/>
      <c r="G5" s="2"/>
      <c r="H5" s="2"/>
    </row>
    <row r="6" spans="1:19" hidden="1" outlineLevel="1" x14ac:dyDescent="0.2">
      <c r="A6" s="2" t="s">
        <v>6</v>
      </c>
      <c r="B6" s="2"/>
      <c r="C6" s="2"/>
      <c r="D6" s="2"/>
      <c r="E6" s="2"/>
      <c r="F6" s="2"/>
      <c r="G6" s="2"/>
      <c r="H6" s="2"/>
    </row>
    <row r="7" spans="1:19" ht="19.5" hidden="1" customHeight="1" outlineLevel="1" thickBot="1" x14ac:dyDescent="0.25">
      <c r="A7" s="53" t="s">
        <v>1</v>
      </c>
      <c r="B7" s="4"/>
      <c r="C7" s="4"/>
      <c r="D7" s="4"/>
      <c r="E7" s="4"/>
      <c r="F7" s="4"/>
      <c r="G7" s="4"/>
      <c r="H7" s="4"/>
    </row>
    <row r="8" spans="1:19" ht="27" hidden="1" customHeight="1" outlineLevel="1" thickBot="1" x14ac:dyDescent="0.25">
      <c r="A8" s="5">
        <v>50</v>
      </c>
      <c r="B8" s="70" t="s">
        <v>82</v>
      </c>
      <c r="C8" s="71"/>
      <c r="D8" s="71"/>
      <c r="E8" s="71"/>
      <c r="F8" s="71"/>
      <c r="G8" s="71"/>
      <c r="H8" s="71"/>
    </row>
    <row r="9" spans="1:19" ht="29.25" hidden="1" customHeight="1" outlineLevel="1" thickBot="1" x14ac:dyDescent="0.25">
      <c r="A9" s="5">
        <v>50</v>
      </c>
      <c r="B9" s="70" t="s">
        <v>83</v>
      </c>
      <c r="C9" s="71"/>
      <c r="D9" s="71"/>
      <c r="E9" s="71"/>
      <c r="F9" s="72"/>
      <c r="G9" s="72"/>
      <c r="H9" s="72"/>
    </row>
    <row r="10" spans="1:19" s="8" customFormat="1" ht="21" customHeight="1" collapsed="1" thickBot="1" x14ac:dyDescent="0.25">
      <c r="A10" s="19"/>
      <c r="B10" s="22"/>
      <c r="C10" s="23"/>
      <c r="D10" s="23"/>
      <c r="E10" s="23"/>
      <c r="F10" s="23"/>
      <c r="G10" s="23"/>
      <c r="H10" s="23"/>
    </row>
    <row r="11" spans="1:19" ht="60" customHeight="1" x14ac:dyDescent="0.2">
      <c r="A11" s="123" t="s">
        <v>8</v>
      </c>
      <c r="B11" s="124" t="s">
        <v>7</v>
      </c>
      <c r="C11" s="125" t="s">
        <v>18</v>
      </c>
      <c r="D11" s="95" t="s">
        <v>89</v>
      </c>
      <c r="E11" s="94" t="s">
        <v>82</v>
      </c>
      <c r="F11" s="90"/>
      <c r="G11" s="90"/>
      <c r="H11" s="90"/>
      <c r="I11" s="90"/>
      <c r="J11" s="93"/>
      <c r="K11" s="97" t="s">
        <v>83</v>
      </c>
      <c r="L11" s="97"/>
      <c r="M11" s="97"/>
      <c r="N11" s="97"/>
      <c r="O11" s="97"/>
      <c r="P11" s="97"/>
      <c r="Q11" s="121" t="s">
        <v>4</v>
      </c>
      <c r="R11" s="122"/>
      <c r="S11" s="122"/>
    </row>
    <row r="12" spans="1:19" ht="58.5" customHeight="1" thickBot="1" x14ac:dyDescent="0.25">
      <c r="A12" s="123"/>
      <c r="B12" s="124"/>
      <c r="C12" s="126"/>
      <c r="D12" s="96"/>
      <c r="E12" s="32" t="s">
        <v>38</v>
      </c>
      <c r="F12" s="26" t="s">
        <v>45</v>
      </c>
      <c r="G12" s="26" t="s">
        <v>16</v>
      </c>
      <c r="H12" s="26" t="s">
        <v>37</v>
      </c>
      <c r="I12" s="26" t="s">
        <v>47</v>
      </c>
      <c r="J12" s="33" t="s">
        <v>39</v>
      </c>
      <c r="K12" s="31" t="s">
        <v>38</v>
      </c>
      <c r="L12" s="26" t="s">
        <v>45</v>
      </c>
      <c r="M12" s="26" t="s">
        <v>16</v>
      </c>
      <c r="N12" s="26" t="s">
        <v>37</v>
      </c>
      <c r="O12" s="26" t="s">
        <v>47</v>
      </c>
      <c r="P12" s="30" t="s">
        <v>39</v>
      </c>
      <c r="Q12" s="34">
        <v>1</v>
      </c>
      <c r="R12" s="24">
        <v>2</v>
      </c>
      <c r="S12" s="24" t="s">
        <v>16</v>
      </c>
    </row>
    <row r="13" spans="1:19" x14ac:dyDescent="0.2">
      <c r="A13" s="1" t="s">
        <v>99</v>
      </c>
      <c r="B13" s="9" t="s">
        <v>19</v>
      </c>
      <c r="C13" s="10">
        <f t="shared" ref="C13:C33" si="0">IF(D13&lt;&gt;1,"",SUM(J13,P13))</f>
        <v>1</v>
      </c>
      <c r="D13" s="10">
        <f t="shared" ref="D13:D33" si="1">IF(SUM(E13,K13)=0,0,1)</f>
        <v>1</v>
      </c>
      <c r="E13" s="56">
        <v>1</v>
      </c>
      <c r="F13" s="56">
        <v>1</v>
      </c>
      <c r="G13" s="56">
        <v>1</v>
      </c>
      <c r="H13" s="10">
        <f t="shared" ref="H13:H33" si="2">IF(E13=1,(MIN(Вес5.1,Вес5.2))*((100/MIN(Вес5.1,Вес5.2))/S13*Вес5.1/MIN(Вес5.1,Вес5.2)),"")</f>
        <v>50</v>
      </c>
      <c r="I13" s="10">
        <f t="shared" ref="I13:I33" si="3">IF(H13="","не применяется",IF(E13=0,"не применяется",H13*G13/100))</f>
        <v>0.5</v>
      </c>
      <c r="J13" s="10">
        <f t="shared" ref="J13:J33" si="4">IF(ISNUMBER(I13),I13,"")</f>
        <v>0.5</v>
      </c>
      <c r="K13" s="56">
        <v>1</v>
      </c>
      <c r="L13" s="56">
        <v>1</v>
      </c>
      <c r="M13" s="56">
        <v>1</v>
      </c>
      <c r="N13" s="10">
        <f t="shared" ref="N13:N33" si="5">IF(K13=1,(MIN(Вес5.1,Вес5.2))*((100/MIN(Вес5.1,Вес5.2))/S13*Вес5.2/MIN(Вес5.1,Вес5.2)),"")</f>
        <v>50</v>
      </c>
      <c r="O13" s="10">
        <f t="shared" ref="O13:O33" si="6">IF(N13="","не применяется",IF(K13=0,"не применяется",N13*M13/100))</f>
        <v>0.5</v>
      </c>
      <c r="P13" s="10">
        <f t="shared" ref="P13:P33" si="7">IF(ISNUMBER(O13),O13,"")</f>
        <v>0.5</v>
      </c>
      <c r="Q13" s="10">
        <f t="shared" ref="Q13:Q33" si="8">IF(E13=1,Вес5.1/MIN(Вес5.1,Вес5.2),"")</f>
        <v>1</v>
      </c>
      <c r="R13" s="10">
        <f t="shared" ref="R13:R33" si="9">IF(K13=1,Вес5.2/MIN(Вес5.1,Вес5.2),"")</f>
        <v>1</v>
      </c>
      <c r="S13" s="10">
        <f t="shared" ref="S13:S33" si="10">SUM(Q13:R13)</f>
        <v>2</v>
      </c>
    </row>
    <row r="14" spans="1:19" x14ac:dyDescent="0.2">
      <c r="A14" s="1" t="s">
        <v>100</v>
      </c>
      <c r="B14" s="9" t="s">
        <v>51</v>
      </c>
      <c r="C14" s="10">
        <f t="shared" si="0"/>
        <v>0.75</v>
      </c>
      <c r="D14" s="10">
        <f t="shared" si="1"/>
        <v>1</v>
      </c>
      <c r="E14" s="56">
        <v>1</v>
      </c>
      <c r="F14" s="56">
        <v>0.5</v>
      </c>
      <c r="G14" s="56">
        <v>0.5</v>
      </c>
      <c r="H14" s="10">
        <f t="shared" si="2"/>
        <v>50</v>
      </c>
      <c r="I14" s="10">
        <f t="shared" si="3"/>
        <v>0.25</v>
      </c>
      <c r="J14" s="10">
        <f t="shared" si="4"/>
        <v>0.25</v>
      </c>
      <c r="K14" s="56">
        <v>1</v>
      </c>
      <c r="L14" s="56">
        <v>1</v>
      </c>
      <c r="M14" s="56">
        <v>1</v>
      </c>
      <c r="N14" s="10">
        <f t="shared" si="5"/>
        <v>50</v>
      </c>
      <c r="O14" s="10">
        <f t="shared" si="6"/>
        <v>0.5</v>
      </c>
      <c r="P14" s="10">
        <f t="shared" si="7"/>
        <v>0.5</v>
      </c>
      <c r="Q14" s="10">
        <f t="shared" si="8"/>
        <v>1</v>
      </c>
      <c r="R14" s="10">
        <f t="shared" si="9"/>
        <v>1</v>
      </c>
      <c r="S14" s="10">
        <f t="shared" si="10"/>
        <v>2</v>
      </c>
    </row>
    <row r="15" spans="1:19" x14ac:dyDescent="0.2">
      <c r="A15" s="1" t="s">
        <v>101</v>
      </c>
      <c r="B15" s="9" t="s">
        <v>20</v>
      </c>
      <c r="C15" s="10">
        <f t="shared" si="0"/>
        <v>1</v>
      </c>
      <c r="D15" s="10">
        <f t="shared" si="1"/>
        <v>1</v>
      </c>
      <c r="E15" s="56">
        <v>1</v>
      </c>
      <c r="F15" s="56">
        <v>1</v>
      </c>
      <c r="G15" s="56">
        <v>1</v>
      </c>
      <c r="H15" s="10">
        <f t="shared" si="2"/>
        <v>50</v>
      </c>
      <c r="I15" s="10">
        <f t="shared" si="3"/>
        <v>0.5</v>
      </c>
      <c r="J15" s="10">
        <f t="shared" si="4"/>
        <v>0.5</v>
      </c>
      <c r="K15" s="56">
        <v>1</v>
      </c>
      <c r="L15" s="56">
        <v>1</v>
      </c>
      <c r="M15" s="56">
        <v>1</v>
      </c>
      <c r="N15" s="10">
        <f t="shared" si="5"/>
        <v>50</v>
      </c>
      <c r="O15" s="10">
        <f t="shared" si="6"/>
        <v>0.5</v>
      </c>
      <c r="P15" s="10">
        <f t="shared" si="7"/>
        <v>0.5</v>
      </c>
      <c r="Q15" s="10">
        <f t="shared" si="8"/>
        <v>1</v>
      </c>
      <c r="R15" s="10">
        <f t="shared" si="9"/>
        <v>1</v>
      </c>
      <c r="S15" s="10">
        <f t="shared" si="10"/>
        <v>2</v>
      </c>
    </row>
    <row r="16" spans="1:19" x14ac:dyDescent="0.2">
      <c r="A16" s="1" t="s">
        <v>102</v>
      </c>
      <c r="B16" s="9" t="s">
        <v>21</v>
      </c>
      <c r="C16" s="10">
        <f t="shared" si="0"/>
        <v>1</v>
      </c>
      <c r="D16" s="10">
        <f t="shared" si="1"/>
        <v>1</v>
      </c>
      <c r="E16" s="56">
        <v>1</v>
      </c>
      <c r="F16" s="56">
        <v>1</v>
      </c>
      <c r="G16" s="56">
        <v>1</v>
      </c>
      <c r="H16" s="10">
        <f t="shared" si="2"/>
        <v>50</v>
      </c>
      <c r="I16" s="10">
        <f t="shared" si="3"/>
        <v>0.5</v>
      </c>
      <c r="J16" s="10">
        <f t="shared" si="4"/>
        <v>0.5</v>
      </c>
      <c r="K16" s="56">
        <v>1</v>
      </c>
      <c r="L16" s="56">
        <v>1</v>
      </c>
      <c r="M16" s="56">
        <v>1</v>
      </c>
      <c r="N16" s="10">
        <f t="shared" si="5"/>
        <v>50</v>
      </c>
      <c r="O16" s="10">
        <f t="shared" si="6"/>
        <v>0.5</v>
      </c>
      <c r="P16" s="10">
        <f t="shared" si="7"/>
        <v>0.5</v>
      </c>
      <c r="Q16" s="10">
        <f t="shared" si="8"/>
        <v>1</v>
      </c>
      <c r="R16" s="10">
        <f t="shared" si="9"/>
        <v>1</v>
      </c>
      <c r="S16" s="10">
        <f t="shared" si="10"/>
        <v>2</v>
      </c>
    </row>
    <row r="17" spans="1:19" ht="25.5" x14ac:dyDescent="0.2">
      <c r="A17" s="1" t="s">
        <v>103</v>
      </c>
      <c r="B17" s="9" t="s">
        <v>22</v>
      </c>
      <c r="C17" s="10">
        <f t="shared" si="0"/>
        <v>1</v>
      </c>
      <c r="D17" s="10">
        <f t="shared" si="1"/>
        <v>1</v>
      </c>
      <c r="E17" s="56">
        <v>1</v>
      </c>
      <c r="F17" s="56">
        <v>1</v>
      </c>
      <c r="G17" s="56">
        <v>1</v>
      </c>
      <c r="H17" s="10">
        <f t="shared" si="2"/>
        <v>50</v>
      </c>
      <c r="I17" s="10">
        <f t="shared" si="3"/>
        <v>0.5</v>
      </c>
      <c r="J17" s="10">
        <f t="shared" si="4"/>
        <v>0.5</v>
      </c>
      <c r="K17" s="56">
        <v>1</v>
      </c>
      <c r="L17" s="56">
        <v>1</v>
      </c>
      <c r="M17" s="56">
        <v>1</v>
      </c>
      <c r="N17" s="10">
        <f t="shared" si="5"/>
        <v>50</v>
      </c>
      <c r="O17" s="10">
        <f t="shared" si="6"/>
        <v>0.5</v>
      </c>
      <c r="P17" s="10">
        <f t="shared" si="7"/>
        <v>0.5</v>
      </c>
      <c r="Q17" s="10">
        <f t="shared" si="8"/>
        <v>1</v>
      </c>
      <c r="R17" s="10">
        <f t="shared" si="9"/>
        <v>1</v>
      </c>
      <c r="S17" s="10">
        <f t="shared" si="10"/>
        <v>2</v>
      </c>
    </row>
    <row r="18" spans="1:19" ht="25.5" x14ac:dyDescent="0.2">
      <c r="A18" s="1" t="s">
        <v>104</v>
      </c>
      <c r="B18" s="9" t="s">
        <v>23</v>
      </c>
      <c r="C18" s="10">
        <f t="shared" si="0"/>
        <v>1</v>
      </c>
      <c r="D18" s="10">
        <f t="shared" si="1"/>
        <v>1</v>
      </c>
      <c r="E18" s="56">
        <v>1</v>
      </c>
      <c r="F18" s="56">
        <v>1</v>
      </c>
      <c r="G18" s="56">
        <v>1</v>
      </c>
      <c r="H18" s="10">
        <f t="shared" si="2"/>
        <v>50</v>
      </c>
      <c r="I18" s="10">
        <f t="shared" si="3"/>
        <v>0.5</v>
      </c>
      <c r="J18" s="10">
        <f t="shared" si="4"/>
        <v>0.5</v>
      </c>
      <c r="K18" s="56">
        <v>1</v>
      </c>
      <c r="L18" s="56">
        <v>1</v>
      </c>
      <c r="M18" s="56">
        <v>1</v>
      </c>
      <c r="N18" s="10">
        <f t="shared" si="5"/>
        <v>50</v>
      </c>
      <c r="O18" s="10">
        <f t="shared" si="6"/>
        <v>0.5</v>
      </c>
      <c r="P18" s="10">
        <f t="shared" si="7"/>
        <v>0.5</v>
      </c>
      <c r="Q18" s="10">
        <f t="shared" si="8"/>
        <v>1</v>
      </c>
      <c r="R18" s="10">
        <f t="shared" si="9"/>
        <v>1</v>
      </c>
      <c r="S18" s="10">
        <f t="shared" si="10"/>
        <v>2</v>
      </c>
    </row>
    <row r="19" spans="1:19" ht="25.5" x14ac:dyDescent="0.2">
      <c r="A19" s="1" t="s">
        <v>105</v>
      </c>
      <c r="B19" s="9" t="s">
        <v>24</v>
      </c>
      <c r="C19" s="10">
        <f t="shared" si="0"/>
        <v>0.75</v>
      </c>
      <c r="D19" s="10">
        <f t="shared" si="1"/>
        <v>1</v>
      </c>
      <c r="E19" s="56">
        <v>1</v>
      </c>
      <c r="F19" s="56">
        <v>0.5</v>
      </c>
      <c r="G19" s="56">
        <v>0.5</v>
      </c>
      <c r="H19" s="10">
        <f t="shared" si="2"/>
        <v>50</v>
      </c>
      <c r="I19" s="10">
        <f t="shared" si="3"/>
        <v>0.25</v>
      </c>
      <c r="J19" s="10">
        <f t="shared" si="4"/>
        <v>0.25</v>
      </c>
      <c r="K19" s="56">
        <v>1</v>
      </c>
      <c r="L19" s="56">
        <v>1</v>
      </c>
      <c r="M19" s="56">
        <v>1</v>
      </c>
      <c r="N19" s="10">
        <f t="shared" si="5"/>
        <v>50</v>
      </c>
      <c r="O19" s="10">
        <f t="shared" si="6"/>
        <v>0.5</v>
      </c>
      <c r="P19" s="10">
        <f t="shared" si="7"/>
        <v>0.5</v>
      </c>
      <c r="Q19" s="10">
        <f t="shared" si="8"/>
        <v>1</v>
      </c>
      <c r="R19" s="10">
        <f t="shared" si="9"/>
        <v>1</v>
      </c>
      <c r="S19" s="10">
        <f t="shared" si="10"/>
        <v>2</v>
      </c>
    </row>
    <row r="20" spans="1:19" ht="25.5" x14ac:dyDescent="0.2">
      <c r="A20" s="1" t="s">
        <v>106</v>
      </c>
      <c r="B20" s="9" t="s">
        <v>25</v>
      </c>
      <c r="C20" s="10">
        <f t="shared" si="0"/>
        <v>0.75</v>
      </c>
      <c r="D20" s="10">
        <f t="shared" si="1"/>
        <v>1</v>
      </c>
      <c r="E20" s="56">
        <v>1</v>
      </c>
      <c r="F20" s="56">
        <v>0.5</v>
      </c>
      <c r="G20" s="56">
        <v>0.5</v>
      </c>
      <c r="H20" s="10">
        <f t="shared" si="2"/>
        <v>50</v>
      </c>
      <c r="I20" s="10">
        <f t="shared" si="3"/>
        <v>0.25</v>
      </c>
      <c r="J20" s="10">
        <f t="shared" si="4"/>
        <v>0.25</v>
      </c>
      <c r="K20" s="56">
        <v>1</v>
      </c>
      <c r="L20" s="56">
        <v>1</v>
      </c>
      <c r="M20" s="56">
        <v>1</v>
      </c>
      <c r="N20" s="10">
        <f t="shared" si="5"/>
        <v>50</v>
      </c>
      <c r="O20" s="10">
        <f t="shared" si="6"/>
        <v>0.5</v>
      </c>
      <c r="P20" s="10">
        <f t="shared" si="7"/>
        <v>0.5</v>
      </c>
      <c r="Q20" s="10">
        <f t="shared" si="8"/>
        <v>1</v>
      </c>
      <c r="R20" s="10">
        <f t="shared" si="9"/>
        <v>1</v>
      </c>
      <c r="S20" s="10">
        <f t="shared" si="10"/>
        <v>2</v>
      </c>
    </row>
    <row r="21" spans="1:19" ht="25.5" x14ac:dyDescent="0.2">
      <c r="A21" s="1" t="s">
        <v>107</v>
      </c>
      <c r="B21" s="9" t="s">
        <v>50</v>
      </c>
      <c r="C21" s="10">
        <f t="shared" si="0"/>
        <v>0.75</v>
      </c>
      <c r="D21" s="10">
        <f t="shared" si="1"/>
        <v>1</v>
      </c>
      <c r="E21" s="56">
        <v>1</v>
      </c>
      <c r="F21" s="56">
        <v>0.5</v>
      </c>
      <c r="G21" s="56">
        <v>0.5</v>
      </c>
      <c r="H21" s="10">
        <f t="shared" si="2"/>
        <v>50</v>
      </c>
      <c r="I21" s="10">
        <f t="shared" si="3"/>
        <v>0.25</v>
      </c>
      <c r="J21" s="10">
        <f t="shared" si="4"/>
        <v>0.25</v>
      </c>
      <c r="K21" s="56">
        <v>1</v>
      </c>
      <c r="L21" s="56">
        <v>1</v>
      </c>
      <c r="M21" s="56">
        <v>1</v>
      </c>
      <c r="N21" s="10">
        <f t="shared" si="5"/>
        <v>50</v>
      </c>
      <c r="O21" s="10">
        <f t="shared" si="6"/>
        <v>0.5</v>
      </c>
      <c r="P21" s="10">
        <f t="shared" si="7"/>
        <v>0.5</v>
      </c>
      <c r="Q21" s="10">
        <f t="shared" si="8"/>
        <v>1</v>
      </c>
      <c r="R21" s="10">
        <f t="shared" si="9"/>
        <v>1</v>
      </c>
      <c r="S21" s="10">
        <f t="shared" si="10"/>
        <v>2</v>
      </c>
    </row>
    <row r="22" spans="1:19" x14ac:dyDescent="0.2">
      <c r="A22" s="1" t="s">
        <v>108</v>
      </c>
      <c r="B22" s="9" t="s">
        <v>26</v>
      </c>
      <c r="C22" s="10">
        <f t="shared" si="0"/>
        <v>0.75</v>
      </c>
      <c r="D22" s="10">
        <f t="shared" si="1"/>
        <v>1</v>
      </c>
      <c r="E22" s="56">
        <v>1</v>
      </c>
      <c r="F22" s="56">
        <v>0.5</v>
      </c>
      <c r="G22" s="56">
        <v>0.5</v>
      </c>
      <c r="H22" s="10">
        <f t="shared" si="2"/>
        <v>50</v>
      </c>
      <c r="I22" s="10">
        <f t="shared" si="3"/>
        <v>0.25</v>
      </c>
      <c r="J22" s="10">
        <f t="shared" si="4"/>
        <v>0.25</v>
      </c>
      <c r="K22" s="56">
        <v>1</v>
      </c>
      <c r="L22" s="56">
        <v>1</v>
      </c>
      <c r="M22" s="56">
        <v>1</v>
      </c>
      <c r="N22" s="10">
        <f t="shared" si="5"/>
        <v>50</v>
      </c>
      <c r="O22" s="10">
        <f t="shared" si="6"/>
        <v>0.5</v>
      </c>
      <c r="P22" s="10">
        <f t="shared" si="7"/>
        <v>0.5</v>
      </c>
      <c r="Q22" s="10">
        <f t="shared" si="8"/>
        <v>1</v>
      </c>
      <c r="R22" s="10">
        <f t="shared" si="9"/>
        <v>1</v>
      </c>
      <c r="S22" s="10">
        <f t="shared" si="10"/>
        <v>2</v>
      </c>
    </row>
    <row r="23" spans="1:19" x14ac:dyDescent="0.2">
      <c r="A23" s="1" t="s">
        <v>109</v>
      </c>
      <c r="B23" s="9" t="s">
        <v>27</v>
      </c>
      <c r="C23" s="10">
        <f t="shared" si="0"/>
        <v>0.75</v>
      </c>
      <c r="D23" s="10">
        <f t="shared" si="1"/>
        <v>1</v>
      </c>
      <c r="E23" s="56">
        <v>1</v>
      </c>
      <c r="F23" s="56">
        <v>0.5</v>
      </c>
      <c r="G23" s="56">
        <v>0.5</v>
      </c>
      <c r="H23" s="10">
        <f t="shared" si="2"/>
        <v>50</v>
      </c>
      <c r="I23" s="10">
        <f t="shared" si="3"/>
        <v>0.25</v>
      </c>
      <c r="J23" s="10">
        <f t="shared" si="4"/>
        <v>0.25</v>
      </c>
      <c r="K23" s="56">
        <v>1</v>
      </c>
      <c r="L23" s="56">
        <v>1</v>
      </c>
      <c r="M23" s="56">
        <v>1</v>
      </c>
      <c r="N23" s="10">
        <f t="shared" si="5"/>
        <v>50</v>
      </c>
      <c r="O23" s="10">
        <f t="shared" si="6"/>
        <v>0.5</v>
      </c>
      <c r="P23" s="10">
        <f t="shared" si="7"/>
        <v>0.5</v>
      </c>
      <c r="Q23" s="10">
        <f t="shared" si="8"/>
        <v>1</v>
      </c>
      <c r="R23" s="10">
        <f t="shared" si="9"/>
        <v>1</v>
      </c>
      <c r="S23" s="10">
        <f t="shared" si="10"/>
        <v>2</v>
      </c>
    </row>
    <row r="24" spans="1:19" ht="25.5" x14ac:dyDescent="0.2">
      <c r="A24" s="1" t="s">
        <v>110</v>
      </c>
      <c r="B24" s="9" t="s">
        <v>28</v>
      </c>
      <c r="C24" s="10">
        <f t="shared" si="0"/>
        <v>0.875</v>
      </c>
      <c r="D24" s="10">
        <f t="shared" si="1"/>
        <v>1</v>
      </c>
      <c r="E24" s="56">
        <v>1</v>
      </c>
      <c r="F24" s="56">
        <v>0.75</v>
      </c>
      <c r="G24" s="56">
        <v>0.75</v>
      </c>
      <c r="H24" s="10">
        <f t="shared" si="2"/>
        <v>50</v>
      </c>
      <c r="I24" s="10">
        <f t="shared" si="3"/>
        <v>0.375</v>
      </c>
      <c r="J24" s="10">
        <f t="shared" si="4"/>
        <v>0.375</v>
      </c>
      <c r="K24" s="56">
        <v>1</v>
      </c>
      <c r="L24" s="56">
        <v>1</v>
      </c>
      <c r="M24" s="56">
        <v>1</v>
      </c>
      <c r="N24" s="10">
        <f t="shared" si="5"/>
        <v>50</v>
      </c>
      <c r="O24" s="10">
        <f t="shared" si="6"/>
        <v>0.5</v>
      </c>
      <c r="P24" s="10">
        <f t="shared" si="7"/>
        <v>0.5</v>
      </c>
      <c r="Q24" s="10">
        <f t="shared" si="8"/>
        <v>1</v>
      </c>
      <c r="R24" s="10">
        <f t="shared" si="9"/>
        <v>1</v>
      </c>
      <c r="S24" s="10">
        <f t="shared" si="10"/>
        <v>2</v>
      </c>
    </row>
    <row r="25" spans="1:19" x14ac:dyDescent="0.2">
      <c r="A25" s="1" t="s">
        <v>111</v>
      </c>
      <c r="B25" s="9" t="s">
        <v>29</v>
      </c>
      <c r="C25" s="10">
        <f t="shared" si="0"/>
        <v>1</v>
      </c>
      <c r="D25" s="10">
        <f t="shared" si="1"/>
        <v>1</v>
      </c>
      <c r="E25" s="56">
        <v>1</v>
      </c>
      <c r="F25" s="56">
        <v>1</v>
      </c>
      <c r="G25" s="56">
        <v>1</v>
      </c>
      <c r="H25" s="10">
        <f t="shared" si="2"/>
        <v>50</v>
      </c>
      <c r="I25" s="10">
        <f t="shared" si="3"/>
        <v>0.5</v>
      </c>
      <c r="J25" s="10">
        <f t="shared" si="4"/>
        <v>0.5</v>
      </c>
      <c r="K25" s="56">
        <v>1</v>
      </c>
      <c r="L25" s="56">
        <v>1</v>
      </c>
      <c r="M25" s="56">
        <v>1</v>
      </c>
      <c r="N25" s="10">
        <f t="shared" si="5"/>
        <v>50</v>
      </c>
      <c r="O25" s="10">
        <f t="shared" si="6"/>
        <v>0.5</v>
      </c>
      <c r="P25" s="10">
        <f t="shared" si="7"/>
        <v>0.5</v>
      </c>
      <c r="Q25" s="10">
        <f t="shared" si="8"/>
        <v>1</v>
      </c>
      <c r="R25" s="10">
        <f t="shared" si="9"/>
        <v>1</v>
      </c>
      <c r="S25" s="10">
        <f t="shared" si="10"/>
        <v>2</v>
      </c>
    </row>
    <row r="26" spans="1:19" x14ac:dyDescent="0.2">
      <c r="A26" s="1" t="s">
        <v>112</v>
      </c>
      <c r="B26" s="9" t="s">
        <v>30</v>
      </c>
      <c r="C26" s="10">
        <f t="shared" si="0"/>
        <v>1</v>
      </c>
      <c r="D26" s="10">
        <f t="shared" si="1"/>
        <v>1</v>
      </c>
      <c r="E26" s="56">
        <v>1</v>
      </c>
      <c r="F26" s="56">
        <v>1</v>
      </c>
      <c r="G26" s="56">
        <v>1</v>
      </c>
      <c r="H26" s="10">
        <f t="shared" si="2"/>
        <v>50</v>
      </c>
      <c r="I26" s="10">
        <f t="shared" si="3"/>
        <v>0.5</v>
      </c>
      <c r="J26" s="10">
        <f t="shared" si="4"/>
        <v>0.5</v>
      </c>
      <c r="K26" s="56">
        <v>1</v>
      </c>
      <c r="L26" s="56">
        <v>1</v>
      </c>
      <c r="M26" s="56">
        <v>1</v>
      </c>
      <c r="N26" s="10">
        <f t="shared" si="5"/>
        <v>50</v>
      </c>
      <c r="O26" s="10">
        <f t="shared" si="6"/>
        <v>0.5</v>
      </c>
      <c r="P26" s="10">
        <f t="shared" si="7"/>
        <v>0.5</v>
      </c>
      <c r="Q26" s="10">
        <f t="shared" si="8"/>
        <v>1</v>
      </c>
      <c r="R26" s="10">
        <f t="shared" si="9"/>
        <v>1</v>
      </c>
      <c r="S26" s="10">
        <f t="shared" si="10"/>
        <v>2</v>
      </c>
    </row>
    <row r="27" spans="1:19" x14ac:dyDescent="0.2">
      <c r="A27" s="1" t="s">
        <v>113</v>
      </c>
      <c r="B27" s="9" t="s">
        <v>31</v>
      </c>
      <c r="C27" s="10">
        <f t="shared" si="0"/>
        <v>1</v>
      </c>
      <c r="D27" s="10">
        <f t="shared" si="1"/>
        <v>1</v>
      </c>
      <c r="E27" s="56">
        <v>1</v>
      </c>
      <c r="F27" s="56">
        <v>1</v>
      </c>
      <c r="G27" s="56">
        <v>1</v>
      </c>
      <c r="H27" s="10">
        <f t="shared" si="2"/>
        <v>50</v>
      </c>
      <c r="I27" s="10">
        <f t="shared" si="3"/>
        <v>0.5</v>
      </c>
      <c r="J27" s="10">
        <f t="shared" si="4"/>
        <v>0.5</v>
      </c>
      <c r="K27" s="56">
        <v>1</v>
      </c>
      <c r="L27" s="56">
        <v>1</v>
      </c>
      <c r="M27" s="56">
        <v>1</v>
      </c>
      <c r="N27" s="10">
        <f t="shared" si="5"/>
        <v>50</v>
      </c>
      <c r="O27" s="10">
        <f t="shared" si="6"/>
        <v>0.5</v>
      </c>
      <c r="P27" s="10">
        <f t="shared" si="7"/>
        <v>0.5</v>
      </c>
      <c r="Q27" s="10">
        <f t="shared" si="8"/>
        <v>1</v>
      </c>
      <c r="R27" s="10">
        <f t="shared" si="9"/>
        <v>1</v>
      </c>
      <c r="S27" s="10">
        <f t="shared" si="10"/>
        <v>2</v>
      </c>
    </row>
    <row r="28" spans="1:19" x14ac:dyDescent="0.2">
      <c r="A28" s="1" t="s">
        <v>114</v>
      </c>
      <c r="B28" s="9" t="s">
        <v>32</v>
      </c>
      <c r="C28" s="10">
        <f t="shared" si="0"/>
        <v>1</v>
      </c>
      <c r="D28" s="10">
        <f t="shared" si="1"/>
        <v>1</v>
      </c>
      <c r="E28" s="56">
        <v>1</v>
      </c>
      <c r="F28" s="56">
        <v>1</v>
      </c>
      <c r="G28" s="56">
        <v>1</v>
      </c>
      <c r="H28" s="10">
        <f t="shared" si="2"/>
        <v>50</v>
      </c>
      <c r="I28" s="10">
        <f t="shared" si="3"/>
        <v>0.5</v>
      </c>
      <c r="J28" s="10">
        <f t="shared" si="4"/>
        <v>0.5</v>
      </c>
      <c r="K28" s="56">
        <v>1</v>
      </c>
      <c r="L28" s="56">
        <v>1</v>
      </c>
      <c r="M28" s="56">
        <v>1</v>
      </c>
      <c r="N28" s="10">
        <f t="shared" si="5"/>
        <v>50</v>
      </c>
      <c r="O28" s="10">
        <f t="shared" si="6"/>
        <v>0.5</v>
      </c>
      <c r="P28" s="10">
        <f t="shared" si="7"/>
        <v>0.5</v>
      </c>
      <c r="Q28" s="10">
        <f t="shared" si="8"/>
        <v>1</v>
      </c>
      <c r="R28" s="10">
        <f t="shared" si="9"/>
        <v>1</v>
      </c>
      <c r="S28" s="10">
        <f t="shared" si="10"/>
        <v>2</v>
      </c>
    </row>
    <row r="29" spans="1:19" ht="25.5" x14ac:dyDescent="0.2">
      <c r="A29" s="1" t="s">
        <v>115</v>
      </c>
      <c r="B29" s="9" t="s">
        <v>33</v>
      </c>
      <c r="C29" s="10">
        <f t="shared" si="0"/>
        <v>1</v>
      </c>
      <c r="D29" s="10">
        <f t="shared" si="1"/>
        <v>1</v>
      </c>
      <c r="E29" s="56">
        <v>1</v>
      </c>
      <c r="F29" s="56">
        <v>1</v>
      </c>
      <c r="G29" s="56">
        <v>1</v>
      </c>
      <c r="H29" s="10">
        <f t="shared" si="2"/>
        <v>50</v>
      </c>
      <c r="I29" s="10">
        <f t="shared" si="3"/>
        <v>0.5</v>
      </c>
      <c r="J29" s="10">
        <f t="shared" si="4"/>
        <v>0.5</v>
      </c>
      <c r="K29" s="56">
        <v>1</v>
      </c>
      <c r="L29" s="56">
        <v>1</v>
      </c>
      <c r="M29" s="56">
        <v>1</v>
      </c>
      <c r="N29" s="10">
        <f t="shared" si="5"/>
        <v>50</v>
      </c>
      <c r="O29" s="10">
        <f t="shared" si="6"/>
        <v>0.5</v>
      </c>
      <c r="P29" s="10">
        <f t="shared" si="7"/>
        <v>0.5</v>
      </c>
      <c r="Q29" s="10">
        <f t="shared" si="8"/>
        <v>1</v>
      </c>
      <c r="R29" s="10">
        <f t="shared" si="9"/>
        <v>1</v>
      </c>
      <c r="S29" s="10">
        <f t="shared" si="10"/>
        <v>2</v>
      </c>
    </row>
    <row r="30" spans="1:19" ht="25.5" x14ac:dyDescent="0.2">
      <c r="A30" s="1" t="s">
        <v>116</v>
      </c>
      <c r="B30" s="9" t="s">
        <v>34</v>
      </c>
      <c r="C30" s="10">
        <f t="shared" si="0"/>
        <v>1</v>
      </c>
      <c r="D30" s="10">
        <f t="shared" si="1"/>
        <v>1</v>
      </c>
      <c r="E30" s="56">
        <v>1</v>
      </c>
      <c r="F30" s="56">
        <v>1</v>
      </c>
      <c r="G30" s="56">
        <v>1</v>
      </c>
      <c r="H30" s="10">
        <f t="shared" si="2"/>
        <v>50</v>
      </c>
      <c r="I30" s="10">
        <f t="shared" si="3"/>
        <v>0.5</v>
      </c>
      <c r="J30" s="10">
        <f t="shared" si="4"/>
        <v>0.5</v>
      </c>
      <c r="K30" s="56">
        <v>1</v>
      </c>
      <c r="L30" s="56">
        <v>1</v>
      </c>
      <c r="M30" s="56">
        <v>1</v>
      </c>
      <c r="N30" s="10">
        <f t="shared" si="5"/>
        <v>50</v>
      </c>
      <c r="O30" s="10">
        <f t="shared" si="6"/>
        <v>0.5</v>
      </c>
      <c r="P30" s="10">
        <f t="shared" si="7"/>
        <v>0.5</v>
      </c>
      <c r="Q30" s="10">
        <f t="shared" si="8"/>
        <v>1</v>
      </c>
      <c r="R30" s="10">
        <f t="shared" si="9"/>
        <v>1</v>
      </c>
      <c r="S30" s="10">
        <f t="shared" si="10"/>
        <v>2</v>
      </c>
    </row>
    <row r="31" spans="1:19" ht="25.5" x14ac:dyDescent="0.2">
      <c r="A31" s="1" t="s">
        <v>117</v>
      </c>
      <c r="B31" s="9" t="s">
        <v>88</v>
      </c>
      <c r="C31" s="10">
        <f t="shared" si="0"/>
        <v>1</v>
      </c>
      <c r="D31" s="10">
        <f t="shared" si="1"/>
        <v>1</v>
      </c>
      <c r="E31" s="56">
        <v>1</v>
      </c>
      <c r="F31" s="56">
        <v>1</v>
      </c>
      <c r="G31" s="56">
        <v>1</v>
      </c>
      <c r="H31" s="10">
        <f t="shared" si="2"/>
        <v>50</v>
      </c>
      <c r="I31" s="10">
        <f t="shared" si="3"/>
        <v>0.5</v>
      </c>
      <c r="J31" s="10">
        <f t="shared" si="4"/>
        <v>0.5</v>
      </c>
      <c r="K31" s="56">
        <v>1</v>
      </c>
      <c r="L31" s="56">
        <v>1</v>
      </c>
      <c r="M31" s="56">
        <v>1</v>
      </c>
      <c r="N31" s="10">
        <f t="shared" si="5"/>
        <v>50</v>
      </c>
      <c r="O31" s="10">
        <f t="shared" si="6"/>
        <v>0.5</v>
      </c>
      <c r="P31" s="10">
        <f t="shared" si="7"/>
        <v>0.5</v>
      </c>
      <c r="Q31" s="10">
        <f t="shared" si="8"/>
        <v>1</v>
      </c>
      <c r="R31" s="10">
        <f t="shared" si="9"/>
        <v>1</v>
      </c>
      <c r="S31" s="10">
        <f t="shared" si="10"/>
        <v>2</v>
      </c>
    </row>
    <row r="32" spans="1:19" ht="25.5" x14ac:dyDescent="0.2">
      <c r="A32" s="1" t="s">
        <v>118</v>
      </c>
      <c r="B32" s="9" t="s">
        <v>35</v>
      </c>
      <c r="C32" s="10">
        <f t="shared" si="0"/>
        <v>1</v>
      </c>
      <c r="D32" s="10">
        <f t="shared" si="1"/>
        <v>1</v>
      </c>
      <c r="E32" s="56">
        <v>1</v>
      </c>
      <c r="F32" s="56">
        <v>1</v>
      </c>
      <c r="G32" s="56">
        <v>1</v>
      </c>
      <c r="H32" s="10">
        <f t="shared" si="2"/>
        <v>50</v>
      </c>
      <c r="I32" s="10">
        <f t="shared" si="3"/>
        <v>0.5</v>
      </c>
      <c r="J32" s="10">
        <f t="shared" si="4"/>
        <v>0.5</v>
      </c>
      <c r="K32" s="56">
        <v>1</v>
      </c>
      <c r="L32" s="56">
        <v>1</v>
      </c>
      <c r="M32" s="56">
        <v>1</v>
      </c>
      <c r="N32" s="10">
        <f t="shared" si="5"/>
        <v>50</v>
      </c>
      <c r="O32" s="10">
        <f t="shared" si="6"/>
        <v>0.5</v>
      </c>
      <c r="P32" s="10">
        <f t="shared" si="7"/>
        <v>0.5</v>
      </c>
      <c r="Q32" s="10">
        <f t="shared" si="8"/>
        <v>1</v>
      </c>
      <c r="R32" s="10">
        <f t="shared" si="9"/>
        <v>1</v>
      </c>
      <c r="S32" s="10">
        <f t="shared" si="10"/>
        <v>2</v>
      </c>
    </row>
    <row r="33" spans="1:19" x14ac:dyDescent="0.2">
      <c r="A33" s="1" t="s">
        <v>119</v>
      </c>
      <c r="B33" s="9" t="s">
        <v>36</v>
      </c>
      <c r="C33" s="10">
        <f t="shared" si="0"/>
        <v>1</v>
      </c>
      <c r="D33" s="10">
        <f t="shared" si="1"/>
        <v>1</v>
      </c>
      <c r="E33" s="56">
        <v>1</v>
      </c>
      <c r="F33" s="56">
        <v>1</v>
      </c>
      <c r="G33" s="56">
        <v>1</v>
      </c>
      <c r="H33" s="10">
        <f t="shared" si="2"/>
        <v>50</v>
      </c>
      <c r="I33" s="10">
        <f t="shared" si="3"/>
        <v>0.5</v>
      </c>
      <c r="J33" s="10">
        <f t="shared" si="4"/>
        <v>0.5</v>
      </c>
      <c r="K33" s="56">
        <v>1</v>
      </c>
      <c r="L33" s="56">
        <v>1</v>
      </c>
      <c r="M33" s="56">
        <v>1</v>
      </c>
      <c r="N33" s="10">
        <f t="shared" si="5"/>
        <v>50</v>
      </c>
      <c r="O33" s="10">
        <f t="shared" si="6"/>
        <v>0.5</v>
      </c>
      <c r="P33" s="10">
        <f t="shared" si="7"/>
        <v>0.5</v>
      </c>
      <c r="Q33" s="10">
        <f t="shared" si="8"/>
        <v>1</v>
      </c>
      <c r="R33" s="10">
        <f t="shared" si="9"/>
        <v>1</v>
      </c>
      <c r="S33" s="10">
        <f t="shared" si="10"/>
        <v>2</v>
      </c>
    </row>
    <row r="34" spans="1:19" ht="13.5" customHeight="1" x14ac:dyDescent="0.2"/>
    <row r="52" ht="30" customHeight="1" x14ac:dyDescent="0.2"/>
  </sheetData>
  <sheetProtection password="AFF0" sheet="1" objects="1" scenarios="1" formatCells="0" formatColumns="0" formatRows="0" deleteColumns="0" deleteRows="0"/>
  <protectedRanges>
    <protectedRange sqref="C13:C33" name="krista_tr_48469_0_0"/>
    <protectedRange sqref="D13:D33" name="krista_tr_40531_0_0"/>
    <protectedRange sqref="H13:H33" name="krista_tf_40535_0_0"/>
    <protectedRange sqref="I13:I33" name="krista_tf_40536_0_0"/>
    <protectedRange sqref="J13:J33" name="krista_tr_40537_0_0"/>
    <protectedRange sqref="N13:N33" name="krista_tf_40541_0_0"/>
    <protectedRange sqref="O13:O33" name="krista_tf_40542_0_0"/>
    <protectedRange sqref="P13:P33" name="krista_tr_40543_0_0"/>
    <protectedRange sqref="Q13:Q33" name="krista_tf_40580_0_0"/>
    <protectedRange sqref="R13:R33" name="krista_tf_40581_0_0"/>
    <protectedRange sqref="S13:S33" name="krista_tf_40588_0_0"/>
  </protectedRanges>
  <mergeCells count="10">
    <mergeCell ref="A1:E1"/>
    <mergeCell ref="B8:H8"/>
    <mergeCell ref="B9:H9"/>
    <mergeCell ref="E11:J11"/>
    <mergeCell ref="Q11:S11"/>
    <mergeCell ref="A11:A12"/>
    <mergeCell ref="B11:B12"/>
    <mergeCell ref="C11:C12"/>
    <mergeCell ref="D11:D12"/>
    <mergeCell ref="K11:P11"/>
  </mergeCells>
  <conditionalFormatting sqref="A8:A10">
    <cfRule type="expression" dxfId="2" priority="8" stopIfTrue="1">
      <formula>"(сумм(A8:F12)&lt;&gt;100"</formula>
    </cfRule>
  </conditionalFormatting>
  <pageMargins left="0.23622047244094491" right="0.23622047244094491" top="0.74803149606299213" bottom="0.74803149606299213" header="0.31496062992125984" footer="0.31496062992125984"/>
  <pageSetup paperSize="9" scale="86" fitToWidth="0" orientation="landscape" r:id="rId1"/>
  <headerFooter alignWithMargins="0"/>
  <colBreaks count="1" manualBreakCount="1">
    <brk id="14" max="1048575" man="1"/>
  </colBreaks>
  <customProperties>
    <customPr name="40591" r:id="rId2"/>
    <customPr name="40592" r:id="rId3"/>
    <customPr name="40593" r:id="rId4"/>
    <customPr name="krista_fm_columnsmarkup" r:id="rId5"/>
    <customPr name="krista_fm_consts" r:id="rId6"/>
    <customPr name="krista_fm_Events" r:id="rId7"/>
    <customPr name="krista_fm_metadataXML" r:id="rId8"/>
    <customPr name="krista_fm_rowsaxis" r:id="rId9"/>
    <customPr name="krista_fm_rowsmarkup" r:id="rId10"/>
    <customPr name="krista_SheetHistory" r:id="rId11"/>
    <customPr name="p14" r:id="rId12"/>
    <customPr name="p15" r:id="rId13"/>
    <customPr name="p19" r:id="rId14"/>
  </customProperties>
  <legacy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tabColor rgb="FFFFC000"/>
    <pageSetUpPr fitToPage="1"/>
  </sheetPr>
  <dimension ref="A1:S52"/>
  <sheetViews>
    <sheetView view="pageBreakPreview" zoomScale="80" zoomScaleNormal="75" zoomScaleSheetLayoutView="80" workbookViewId="0">
      <selection activeCell="A11" sqref="A11:A12"/>
    </sheetView>
  </sheetViews>
  <sheetFormatPr defaultRowHeight="12.75" outlineLevelRow="1" x14ac:dyDescent="0.2"/>
  <cols>
    <col min="1" max="1" width="6.28515625" customWidth="1"/>
    <col min="2" max="2" width="81.42578125" style="36" customWidth="1"/>
    <col min="3" max="3" width="12.85546875" customWidth="1"/>
    <col min="4" max="4" width="19.7109375" customWidth="1"/>
    <col min="5" max="5" width="15.140625" customWidth="1"/>
    <col min="6" max="6" width="12.7109375" customWidth="1"/>
    <col min="7" max="7" width="11.5703125" customWidth="1"/>
    <col min="8" max="8" width="12.7109375" customWidth="1"/>
    <col min="9" max="9" width="13" customWidth="1"/>
    <col min="10" max="10" width="12.7109375" customWidth="1"/>
    <col min="11" max="11" width="15.140625" customWidth="1"/>
    <col min="12" max="12" width="12.5703125" customWidth="1"/>
    <col min="13" max="13" width="11.7109375" customWidth="1"/>
    <col min="14" max="14" width="12.5703125" customWidth="1"/>
    <col min="15" max="15" width="13.140625" customWidth="1"/>
    <col min="16" max="16" width="13.28515625" customWidth="1"/>
    <col min="17" max="17" width="12.42578125" customWidth="1"/>
    <col min="18" max="18" width="13.28515625" customWidth="1"/>
    <col min="19" max="19" width="13" customWidth="1"/>
    <col min="20" max="27" width="27.42578125" customWidth="1"/>
    <col min="28" max="28" width="60.85546875" customWidth="1"/>
    <col min="29" max="34" width="27.42578125" customWidth="1"/>
    <col min="35" max="37" width="31.28515625" customWidth="1"/>
    <col min="38" max="38" width="27.42578125" customWidth="1"/>
    <col min="39" max="41" width="34.28515625" customWidth="1"/>
    <col min="42" max="45" width="27.42578125" customWidth="1"/>
    <col min="46" max="46" width="39.42578125" customWidth="1"/>
    <col min="47" max="47" width="41.28515625" customWidth="1"/>
    <col min="48" max="59" width="27.42578125" customWidth="1"/>
    <col min="62" max="62" width="10.28515625" bestFit="1" customWidth="1"/>
    <col min="65" max="65" width="10.28515625" bestFit="1" customWidth="1"/>
    <col min="68" max="68" width="10.28515625" bestFit="1" customWidth="1"/>
    <col min="71" max="71" width="10.28515625" bestFit="1" customWidth="1"/>
    <col min="74" max="74" width="10.28515625" bestFit="1" customWidth="1"/>
    <col min="77" max="77" width="10.28515625" bestFit="1" customWidth="1"/>
    <col min="80" max="80" width="10.28515625" bestFit="1" customWidth="1"/>
    <col min="83" max="83" width="10.28515625" bestFit="1" customWidth="1"/>
    <col min="86" max="86" width="10.28515625" bestFit="1" customWidth="1"/>
    <col min="89" max="89" width="10.28515625" bestFit="1" customWidth="1"/>
    <col min="92" max="92" width="10.28515625" bestFit="1" customWidth="1"/>
    <col min="95" max="95" width="10.28515625" bestFit="1" customWidth="1"/>
    <col min="98" max="98" width="10.28515625" bestFit="1" customWidth="1"/>
    <col min="101" max="101" width="10.28515625" bestFit="1" customWidth="1"/>
    <col min="104" max="104" width="10.28515625" bestFit="1" customWidth="1"/>
    <col min="107" max="107" width="10.28515625" bestFit="1" customWidth="1"/>
    <col min="110" max="110" width="10.28515625" bestFit="1" customWidth="1"/>
    <col min="113" max="113" width="10.28515625" bestFit="1" customWidth="1"/>
    <col min="116" max="116" width="10.28515625" bestFit="1" customWidth="1"/>
    <col min="119" max="119" width="10.28515625" bestFit="1" customWidth="1"/>
    <col min="122" max="122" width="10.28515625" bestFit="1" customWidth="1"/>
    <col min="125" max="125" width="10.28515625" bestFit="1" customWidth="1"/>
    <col min="128" max="128" width="10.28515625" bestFit="1" customWidth="1"/>
    <col min="131" max="131" width="10.28515625" bestFit="1" customWidth="1"/>
    <col min="134" max="134" width="10.28515625" bestFit="1" customWidth="1"/>
    <col min="137" max="137" width="10.28515625" bestFit="1" customWidth="1"/>
    <col min="140" max="140" width="10.28515625" bestFit="1" customWidth="1"/>
    <col min="143" max="143" width="10.28515625" bestFit="1" customWidth="1"/>
    <col min="146" max="146" width="10.28515625" bestFit="1" customWidth="1"/>
    <col min="149" max="149" width="10.28515625" bestFit="1" customWidth="1"/>
    <col min="152" max="152" width="10.28515625" bestFit="1" customWidth="1"/>
    <col min="155" max="155" width="10.28515625" bestFit="1" customWidth="1"/>
    <col min="158" max="158" width="10.28515625" bestFit="1" customWidth="1"/>
    <col min="161" max="161" width="10.28515625" bestFit="1" customWidth="1"/>
    <col min="164" max="164" width="10.28515625" bestFit="1" customWidth="1"/>
    <col min="167" max="167" width="10.28515625" bestFit="1" customWidth="1"/>
    <col min="170" max="170" width="10.28515625" bestFit="1" customWidth="1"/>
    <col min="173" max="173" width="10.28515625" bestFit="1" customWidth="1"/>
    <col min="176" max="176" width="10.28515625" bestFit="1" customWidth="1"/>
    <col min="179" max="179" width="10.28515625" bestFit="1" customWidth="1"/>
    <col min="182" max="182" width="10.28515625" bestFit="1" customWidth="1"/>
    <col min="185" max="185" width="10.28515625" bestFit="1" customWidth="1"/>
    <col min="188" max="188" width="10.28515625" bestFit="1" customWidth="1"/>
    <col min="191" max="191" width="10.28515625" bestFit="1" customWidth="1"/>
    <col min="194" max="194" width="10.28515625" bestFit="1" customWidth="1"/>
    <col min="197" max="197" width="10.28515625" bestFit="1" customWidth="1"/>
    <col min="200" max="200" width="10.28515625" bestFit="1" customWidth="1"/>
  </cols>
  <sheetData>
    <row r="1" spans="1:19" ht="28.5" customHeight="1" x14ac:dyDescent="0.2">
      <c r="A1" s="78" t="s">
        <v>84</v>
      </c>
      <c r="B1" s="79"/>
      <c r="C1" s="79"/>
      <c r="D1" s="79"/>
      <c r="E1" s="79"/>
      <c r="F1" s="127"/>
      <c r="G1" s="127"/>
      <c r="H1" s="127"/>
    </row>
    <row r="3" spans="1:19" hidden="1" outlineLevel="1" x14ac:dyDescent="0.2">
      <c r="A3" s="2" t="s">
        <v>13</v>
      </c>
      <c r="B3" s="37"/>
      <c r="C3" s="2"/>
      <c r="D3" s="2"/>
      <c r="E3" s="2"/>
      <c r="F3" s="2"/>
      <c r="G3" s="2"/>
      <c r="H3" s="2"/>
    </row>
    <row r="4" spans="1:19" hidden="1" outlineLevel="1" x14ac:dyDescent="0.2">
      <c r="A4" s="2" t="s">
        <v>14</v>
      </c>
      <c r="B4" s="37"/>
      <c r="C4" s="2"/>
      <c r="D4" s="2"/>
      <c r="E4" s="2"/>
      <c r="F4" s="2"/>
      <c r="G4" s="2"/>
      <c r="H4" s="2"/>
    </row>
    <row r="5" spans="1:19" hidden="1" outlineLevel="1" x14ac:dyDescent="0.2">
      <c r="A5" s="2" t="s">
        <v>0</v>
      </c>
      <c r="B5" s="37"/>
      <c r="C5" s="2"/>
      <c r="D5" s="2"/>
      <c r="E5" s="2"/>
      <c r="F5" s="2"/>
      <c r="G5" s="2"/>
      <c r="H5" s="2"/>
    </row>
    <row r="6" spans="1:19" hidden="1" outlineLevel="1" x14ac:dyDescent="0.2">
      <c r="A6" s="2" t="s">
        <v>6</v>
      </c>
      <c r="B6" s="37"/>
      <c r="C6" s="2"/>
      <c r="D6" s="2"/>
      <c r="E6" s="2"/>
      <c r="F6" s="2"/>
      <c r="G6" s="2"/>
      <c r="H6" s="2"/>
    </row>
    <row r="7" spans="1:19" ht="21.75" hidden="1" customHeight="1" outlineLevel="1" thickBot="1" x14ac:dyDescent="0.25">
      <c r="A7" s="53" t="s">
        <v>1</v>
      </c>
      <c r="B7" s="38"/>
      <c r="C7" s="4"/>
      <c r="D7" s="4"/>
      <c r="E7" s="4"/>
      <c r="F7" s="4"/>
      <c r="G7" s="4"/>
      <c r="H7" s="4"/>
    </row>
    <row r="8" spans="1:19" ht="24.75" hidden="1" customHeight="1" outlineLevel="1" thickBot="1" x14ac:dyDescent="0.25">
      <c r="A8" s="5">
        <v>50</v>
      </c>
      <c r="B8" s="70" t="s">
        <v>85</v>
      </c>
      <c r="C8" s="71"/>
      <c r="D8" s="71"/>
      <c r="E8" s="71"/>
      <c r="F8" s="71"/>
      <c r="G8" s="71"/>
      <c r="H8" s="71"/>
    </row>
    <row r="9" spans="1:19" ht="23.25" hidden="1" customHeight="1" outlineLevel="1" thickBot="1" x14ac:dyDescent="0.25">
      <c r="A9" s="5">
        <v>50</v>
      </c>
      <c r="B9" s="70" t="s">
        <v>86</v>
      </c>
      <c r="C9" s="71"/>
      <c r="D9" s="71"/>
      <c r="E9" s="71"/>
      <c r="F9" s="72"/>
      <c r="G9" s="72"/>
      <c r="H9" s="72"/>
    </row>
    <row r="10" spans="1:19" s="8" customFormat="1" ht="20.25" customHeight="1" collapsed="1" thickBot="1" x14ac:dyDescent="0.25">
      <c r="A10" s="19"/>
      <c r="B10" s="39"/>
      <c r="C10" s="23"/>
      <c r="D10" s="23"/>
      <c r="E10" s="23"/>
      <c r="F10" s="23"/>
      <c r="G10" s="23"/>
      <c r="H10" s="23"/>
    </row>
    <row r="11" spans="1:19" ht="55.5" customHeight="1" x14ac:dyDescent="0.2">
      <c r="A11" s="95" t="s">
        <v>8</v>
      </c>
      <c r="B11" s="128" t="s">
        <v>7</v>
      </c>
      <c r="C11" s="95" t="s">
        <v>18</v>
      </c>
      <c r="D11" s="130" t="s">
        <v>89</v>
      </c>
      <c r="E11" s="94" t="s">
        <v>85</v>
      </c>
      <c r="F11" s="90"/>
      <c r="G11" s="90"/>
      <c r="H11" s="90"/>
      <c r="I11" s="90"/>
      <c r="J11" s="93"/>
      <c r="K11" s="89" t="s">
        <v>86</v>
      </c>
      <c r="L11" s="97"/>
      <c r="M11" s="97"/>
      <c r="N11" s="97"/>
      <c r="O11" s="97"/>
      <c r="P11" s="98"/>
      <c r="Q11" s="121" t="s">
        <v>4</v>
      </c>
      <c r="R11" s="122"/>
      <c r="S11" s="122"/>
    </row>
    <row r="12" spans="1:19" ht="64.5" customHeight="1" thickBot="1" x14ac:dyDescent="0.25">
      <c r="A12" s="96"/>
      <c r="B12" s="129"/>
      <c r="C12" s="96"/>
      <c r="D12" s="131"/>
      <c r="E12" s="32" t="s">
        <v>38</v>
      </c>
      <c r="F12" s="26" t="s">
        <v>45</v>
      </c>
      <c r="G12" s="26" t="s">
        <v>16</v>
      </c>
      <c r="H12" s="26" t="s">
        <v>37</v>
      </c>
      <c r="I12" s="26" t="s">
        <v>39</v>
      </c>
      <c r="J12" s="33" t="s">
        <v>39</v>
      </c>
      <c r="K12" s="32" t="s">
        <v>38</v>
      </c>
      <c r="L12" s="26" t="s">
        <v>45</v>
      </c>
      <c r="M12" s="26" t="s">
        <v>16</v>
      </c>
      <c r="N12" s="26" t="s">
        <v>37</v>
      </c>
      <c r="O12" s="26" t="s">
        <v>39</v>
      </c>
      <c r="P12" s="33" t="s">
        <v>39</v>
      </c>
      <c r="Q12" s="34">
        <v>1</v>
      </c>
      <c r="R12" s="24">
        <v>2</v>
      </c>
      <c r="S12" s="24" t="s">
        <v>44</v>
      </c>
    </row>
    <row r="13" spans="1:19" x14ac:dyDescent="0.2">
      <c r="A13" s="1" t="s">
        <v>99</v>
      </c>
      <c r="B13" s="9" t="s">
        <v>19</v>
      </c>
      <c r="C13" s="10">
        <f t="shared" ref="C13:C33" si="0">IF(D13&lt;&gt;1,"",SUM(J13,P13))</f>
        <v>1</v>
      </c>
      <c r="D13" s="10">
        <f t="shared" ref="D13:D33" si="1">IF(SUM(E13,K13)=0,0,1)</f>
        <v>1</v>
      </c>
      <c r="E13" s="56">
        <v>1</v>
      </c>
      <c r="F13" s="56">
        <v>0</v>
      </c>
      <c r="G13" s="56">
        <v>1</v>
      </c>
      <c r="H13" s="10">
        <f t="shared" ref="H13:H33" si="2">IF(E13=1,(MIN(Вес6.1,Вес6.2))*((100/MIN(Вес6.1,Вес6.2))/S13*Вес6.1/MIN(Вес6.1,Вес6.2)),"")</f>
        <v>50</v>
      </c>
      <c r="I13" s="10">
        <f t="shared" ref="I13:I33" si="3">IF(H13="","не применяется",IF(E13=0,"не применяется",H13*G13/100))</f>
        <v>0.5</v>
      </c>
      <c r="J13" s="10">
        <f t="shared" ref="J13:J33" si="4">IF(ISNUMBER(I13),I13,"")</f>
        <v>0.5</v>
      </c>
      <c r="K13" s="56">
        <v>1</v>
      </c>
      <c r="L13" s="56">
        <v>1</v>
      </c>
      <c r="M13" s="56">
        <v>1</v>
      </c>
      <c r="N13" s="10">
        <f t="shared" ref="N13:N33" si="5">IF(K13=1,(MIN(Вес6.1,Вес6.2))*((100/MIN(Вес6.1,Вес6.2))/S13*Вес6.2/MIN(Вес6.1,Вес6.2)),"")</f>
        <v>50</v>
      </c>
      <c r="O13" s="10">
        <f t="shared" ref="O13:O33" si="6">IF(N13="","не применяется",IF(K13=0,"не применяется",N13*M13/100))</f>
        <v>0.5</v>
      </c>
      <c r="P13" s="10">
        <f t="shared" ref="P13:P33" si="7">IF(ISNUMBER(O13),O13,"")</f>
        <v>0.5</v>
      </c>
      <c r="Q13" s="10">
        <f t="shared" ref="Q13:Q33" si="8">IF(E13=1,Вес6.1/MIN(Вес6.1,Вес6.2),"")</f>
        <v>1</v>
      </c>
      <c r="R13" s="10">
        <f t="shared" ref="R13:R33" si="9">IF(K13=1,Вес6.2/MIN(Вес6.1,Вес6.2),"")</f>
        <v>1</v>
      </c>
      <c r="S13" s="10">
        <f t="shared" ref="S13:S33" si="10">SUM(Q13:R13)</f>
        <v>2</v>
      </c>
    </row>
    <row r="14" spans="1:19" x14ac:dyDescent="0.2">
      <c r="A14" s="1" t="s">
        <v>100</v>
      </c>
      <c r="B14" s="9" t="s">
        <v>51</v>
      </c>
      <c r="C14" s="10">
        <f t="shared" si="0"/>
        <v>1</v>
      </c>
      <c r="D14" s="10">
        <f t="shared" si="1"/>
        <v>1</v>
      </c>
      <c r="E14" s="56">
        <v>1</v>
      </c>
      <c r="F14" s="56">
        <v>0</v>
      </c>
      <c r="G14" s="56">
        <v>1</v>
      </c>
      <c r="H14" s="10">
        <f t="shared" si="2"/>
        <v>50</v>
      </c>
      <c r="I14" s="10">
        <f t="shared" si="3"/>
        <v>0.5</v>
      </c>
      <c r="J14" s="10">
        <f t="shared" si="4"/>
        <v>0.5</v>
      </c>
      <c r="K14" s="56">
        <v>1</v>
      </c>
      <c r="L14" s="56">
        <v>1</v>
      </c>
      <c r="M14" s="56">
        <v>1</v>
      </c>
      <c r="N14" s="10">
        <f t="shared" si="5"/>
        <v>50</v>
      </c>
      <c r="O14" s="10">
        <f t="shared" si="6"/>
        <v>0.5</v>
      </c>
      <c r="P14" s="10">
        <f t="shared" si="7"/>
        <v>0.5</v>
      </c>
      <c r="Q14" s="10">
        <f t="shared" si="8"/>
        <v>1</v>
      </c>
      <c r="R14" s="10">
        <f t="shared" si="9"/>
        <v>1</v>
      </c>
      <c r="S14" s="10">
        <f t="shared" si="10"/>
        <v>2</v>
      </c>
    </row>
    <row r="15" spans="1:19" x14ac:dyDescent="0.2">
      <c r="A15" s="1" t="s">
        <v>101</v>
      </c>
      <c r="B15" s="9" t="s">
        <v>20</v>
      </c>
      <c r="C15" s="10">
        <f t="shared" si="0"/>
        <v>1</v>
      </c>
      <c r="D15" s="10">
        <f t="shared" si="1"/>
        <v>1</v>
      </c>
      <c r="E15" s="56">
        <v>1</v>
      </c>
      <c r="F15" s="56">
        <v>0</v>
      </c>
      <c r="G15" s="56">
        <v>1</v>
      </c>
      <c r="H15" s="10">
        <f t="shared" si="2"/>
        <v>50</v>
      </c>
      <c r="I15" s="10">
        <f t="shared" si="3"/>
        <v>0.5</v>
      </c>
      <c r="J15" s="10">
        <f t="shared" si="4"/>
        <v>0.5</v>
      </c>
      <c r="K15" s="56">
        <v>1</v>
      </c>
      <c r="L15" s="56">
        <v>1</v>
      </c>
      <c r="M15" s="56">
        <v>1</v>
      </c>
      <c r="N15" s="10">
        <f t="shared" si="5"/>
        <v>50</v>
      </c>
      <c r="O15" s="10">
        <f t="shared" si="6"/>
        <v>0.5</v>
      </c>
      <c r="P15" s="10">
        <f t="shared" si="7"/>
        <v>0.5</v>
      </c>
      <c r="Q15" s="10">
        <f t="shared" si="8"/>
        <v>1</v>
      </c>
      <c r="R15" s="10">
        <f t="shared" si="9"/>
        <v>1</v>
      </c>
      <c r="S15" s="10">
        <f t="shared" si="10"/>
        <v>2</v>
      </c>
    </row>
    <row r="16" spans="1:19" x14ac:dyDescent="0.2">
      <c r="A16" s="1" t="s">
        <v>102</v>
      </c>
      <c r="B16" s="9" t="s">
        <v>21</v>
      </c>
      <c r="C16" s="10">
        <f t="shared" si="0"/>
        <v>1</v>
      </c>
      <c r="D16" s="10">
        <f t="shared" si="1"/>
        <v>1</v>
      </c>
      <c r="E16" s="56">
        <v>1</v>
      </c>
      <c r="F16" s="56">
        <v>0</v>
      </c>
      <c r="G16" s="56">
        <v>1</v>
      </c>
      <c r="H16" s="10">
        <f t="shared" si="2"/>
        <v>50</v>
      </c>
      <c r="I16" s="10">
        <f t="shared" si="3"/>
        <v>0.5</v>
      </c>
      <c r="J16" s="10">
        <f t="shared" si="4"/>
        <v>0.5</v>
      </c>
      <c r="K16" s="56">
        <v>1</v>
      </c>
      <c r="L16" s="56">
        <v>1</v>
      </c>
      <c r="M16" s="56">
        <v>1</v>
      </c>
      <c r="N16" s="10">
        <f t="shared" si="5"/>
        <v>50</v>
      </c>
      <c r="O16" s="10">
        <f t="shared" si="6"/>
        <v>0.5</v>
      </c>
      <c r="P16" s="10">
        <f t="shared" si="7"/>
        <v>0.5</v>
      </c>
      <c r="Q16" s="10">
        <f t="shared" si="8"/>
        <v>1</v>
      </c>
      <c r="R16" s="10">
        <f t="shared" si="9"/>
        <v>1</v>
      </c>
      <c r="S16" s="10">
        <f t="shared" si="10"/>
        <v>2</v>
      </c>
    </row>
    <row r="17" spans="1:19" ht="25.5" x14ac:dyDescent="0.2">
      <c r="A17" s="1" t="s">
        <v>103</v>
      </c>
      <c r="B17" s="9" t="s">
        <v>22</v>
      </c>
      <c r="C17" s="10">
        <f t="shared" si="0"/>
        <v>1</v>
      </c>
      <c r="D17" s="10">
        <f t="shared" si="1"/>
        <v>1</v>
      </c>
      <c r="E17" s="56">
        <v>1</v>
      </c>
      <c r="F17" s="56">
        <v>0</v>
      </c>
      <c r="G17" s="56">
        <v>1</v>
      </c>
      <c r="H17" s="10">
        <f t="shared" si="2"/>
        <v>50</v>
      </c>
      <c r="I17" s="10">
        <f t="shared" si="3"/>
        <v>0.5</v>
      </c>
      <c r="J17" s="10">
        <f t="shared" si="4"/>
        <v>0.5</v>
      </c>
      <c r="K17" s="56">
        <v>1</v>
      </c>
      <c r="L17" s="56">
        <v>1</v>
      </c>
      <c r="M17" s="56">
        <v>1</v>
      </c>
      <c r="N17" s="10">
        <f t="shared" si="5"/>
        <v>50</v>
      </c>
      <c r="O17" s="10">
        <f t="shared" si="6"/>
        <v>0.5</v>
      </c>
      <c r="P17" s="10">
        <f t="shared" si="7"/>
        <v>0.5</v>
      </c>
      <c r="Q17" s="10">
        <f t="shared" si="8"/>
        <v>1</v>
      </c>
      <c r="R17" s="10">
        <f t="shared" si="9"/>
        <v>1</v>
      </c>
      <c r="S17" s="10">
        <f t="shared" si="10"/>
        <v>2</v>
      </c>
    </row>
    <row r="18" spans="1:19" ht="25.5" x14ac:dyDescent="0.2">
      <c r="A18" s="1" t="s">
        <v>104</v>
      </c>
      <c r="B18" s="9" t="s">
        <v>23</v>
      </c>
      <c r="C18" s="10">
        <f t="shared" si="0"/>
        <v>1</v>
      </c>
      <c r="D18" s="10">
        <f t="shared" si="1"/>
        <v>1</v>
      </c>
      <c r="E18" s="56">
        <v>1</v>
      </c>
      <c r="F18" s="56">
        <v>0</v>
      </c>
      <c r="G18" s="56">
        <v>1</v>
      </c>
      <c r="H18" s="10">
        <f t="shared" si="2"/>
        <v>50</v>
      </c>
      <c r="I18" s="10">
        <f t="shared" si="3"/>
        <v>0.5</v>
      </c>
      <c r="J18" s="10">
        <f t="shared" si="4"/>
        <v>0.5</v>
      </c>
      <c r="K18" s="56">
        <v>1</v>
      </c>
      <c r="L18" s="56">
        <v>1</v>
      </c>
      <c r="M18" s="56">
        <v>1</v>
      </c>
      <c r="N18" s="10">
        <f t="shared" si="5"/>
        <v>50</v>
      </c>
      <c r="O18" s="10">
        <f t="shared" si="6"/>
        <v>0.5</v>
      </c>
      <c r="P18" s="10">
        <f t="shared" si="7"/>
        <v>0.5</v>
      </c>
      <c r="Q18" s="10">
        <f t="shared" si="8"/>
        <v>1</v>
      </c>
      <c r="R18" s="10">
        <f t="shared" si="9"/>
        <v>1</v>
      </c>
      <c r="S18" s="10">
        <f t="shared" si="10"/>
        <v>2</v>
      </c>
    </row>
    <row r="19" spans="1:19" ht="25.5" x14ac:dyDescent="0.2">
      <c r="A19" s="1" t="s">
        <v>105</v>
      </c>
      <c r="B19" s="9" t="s">
        <v>24</v>
      </c>
      <c r="C19" s="10">
        <f t="shared" si="0"/>
        <v>1</v>
      </c>
      <c r="D19" s="10">
        <f t="shared" si="1"/>
        <v>1</v>
      </c>
      <c r="E19" s="56">
        <v>1</v>
      </c>
      <c r="F19" s="56">
        <v>0</v>
      </c>
      <c r="G19" s="56">
        <v>1</v>
      </c>
      <c r="H19" s="10">
        <f t="shared" si="2"/>
        <v>50</v>
      </c>
      <c r="I19" s="10">
        <f t="shared" si="3"/>
        <v>0.5</v>
      </c>
      <c r="J19" s="10">
        <f t="shared" si="4"/>
        <v>0.5</v>
      </c>
      <c r="K19" s="56">
        <v>1</v>
      </c>
      <c r="L19" s="56">
        <v>1</v>
      </c>
      <c r="M19" s="56">
        <v>1</v>
      </c>
      <c r="N19" s="10">
        <f t="shared" si="5"/>
        <v>50</v>
      </c>
      <c r="O19" s="10">
        <f t="shared" si="6"/>
        <v>0.5</v>
      </c>
      <c r="P19" s="10">
        <f t="shared" si="7"/>
        <v>0.5</v>
      </c>
      <c r="Q19" s="10">
        <f t="shared" si="8"/>
        <v>1</v>
      </c>
      <c r="R19" s="10">
        <f t="shared" si="9"/>
        <v>1</v>
      </c>
      <c r="S19" s="10">
        <f t="shared" si="10"/>
        <v>2</v>
      </c>
    </row>
    <row r="20" spans="1:19" ht="25.5" x14ac:dyDescent="0.2">
      <c r="A20" s="1" t="s">
        <v>106</v>
      </c>
      <c r="B20" s="9" t="s">
        <v>25</v>
      </c>
      <c r="C20" s="10">
        <f t="shared" si="0"/>
        <v>1</v>
      </c>
      <c r="D20" s="10">
        <f t="shared" si="1"/>
        <v>1</v>
      </c>
      <c r="E20" s="56">
        <v>1</v>
      </c>
      <c r="F20" s="56">
        <v>0</v>
      </c>
      <c r="G20" s="56">
        <v>1</v>
      </c>
      <c r="H20" s="10">
        <f t="shared" si="2"/>
        <v>50</v>
      </c>
      <c r="I20" s="10">
        <f t="shared" si="3"/>
        <v>0.5</v>
      </c>
      <c r="J20" s="10">
        <f t="shared" si="4"/>
        <v>0.5</v>
      </c>
      <c r="K20" s="56">
        <v>1</v>
      </c>
      <c r="L20" s="56">
        <v>1</v>
      </c>
      <c r="M20" s="56">
        <v>1</v>
      </c>
      <c r="N20" s="10">
        <f t="shared" si="5"/>
        <v>50</v>
      </c>
      <c r="O20" s="10">
        <f t="shared" si="6"/>
        <v>0.5</v>
      </c>
      <c r="P20" s="10">
        <f t="shared" si="7"/>
        <v>0.5</v>
      </c>
      <c r="Q20" s="10">
        <f t="shared" si="8"/>
        <v>1</v>
      </c>
      <c r="R20" s="10">
        <f t="shared" si="9"/>
        <v>1</v>
      </c>
      <c r="S20" s="10">
        <f t="shared" si="10"/>
        <v>2</v>
      </c>
    </row>
    <row r="21" spans="1:19" ht="25.5" x14ac:dyDescent="0.2">
      <c r="A21" s="1" t="s">
        <v>107</v>
      </c>
      <c r="B21" s="9" t="s">
        <v>50</v>
      </c>
      <c r="C21" s="10">
        <f t="shared" si="0"/>
        <v>0.5</v>
      </c>
      <c r="D21" s="10">
        <f t="shared" si="1"/>
        <v>1</v>
      </c>
      <c r="E21" s="56">
        <v>1</v>
      </c>
      <c r="F21" s="56">
        <v>1466303.95</v>
      </c>
      <c r="G21" s="56">
        <v>0</v>
      </c>
      <c r="H21" s="10">
        <f t="shared" si="2"/>
        <v>50</v>
      </c>
      <c r="I21" s="10">
        <f t="shared" si="3"/>
        <v>0</v>
      </c>
      <c r="J21" s="10">
        <f t="shared" si="4"/>
        <v>0</v>
      </c>
      <c r="K21" s="56">
        <v>1</v>
      </c>
      <c r="L21" s="56">
        <v>1</v>
      </c>
      <c r="M21" s="56">
        <v>1</v>
      </c>
      <c r="N21" s="10">
        <f t="shared" si="5"/>
        <v>50</v>
      </c>
      <c r="O21" s="10">
        <f t="shared" si="6"/>
        <v>0.5</v>
      </c>
      <c r="P21" s="10">
        <f t="shared" si="7"/>
        <v>0.5</v>
      </c>
      <c r="Q21" s="10">
        <f t="shared" si="8"/>
        <v>1</v>
      </c>
      <c r="R21" s="10">
        <f t="shared" si="9"/>
        <v>1</v>
      </c>
      <c r="S21" s="10">
        <f t="shared" si="10"/>
        <v>2</v>
      </c>
    </row>
    <row r="22" spans="1:19" x14ac:dyDescent="0.2">
      <c r="A22" s="1" t="s">
        <v>108</v>
      </c>
      <c r="B22" s="9" t="s">
        <v>26</v>
      </c>
      <c r="C22" s="10">
        <f t="shared" si="0"/>
        <v>1</v>
      </c>
      <c r="D22" s="10">
        <f t="shared" si="1"/>
        <v>1</v>
      </c>
      <c r="E22" s="56">
        <v>1</v>
      </c>
      <c r="F22" s="56">
        <v>0</v>
      </c>
      <c r="G22" s="56">
        <v>1</v>
      </c>
      <c r="H22" s="10">
        <f t="shared" si="2"/>
        <v>50</v>
      </c>
      <c r="I22" s="10">
        <f t="shared" si="3"/>
        <v>0.5</v>
      </c>
      <c r="J22" s="10">
        <f t="shared" si="4"/>
        <v>0.5</v>
      </c>
      <c r="K22" s="56">
        <v>1</v>
      </c>
      <c r="L22" s="56">
        <v>1</v>
      </c>
      <c r="M22" s="56">
        <v>1</v>
      </c>
      <c r="N22" s="10">
        <f t="shared" si="5"/>
        <v>50</v>
      </c>
      <c r="O22" s="10">
        <f t="shared" si="6"/>
        <v>0.5</v>
      </c>
      <c r="P22" s="10">
        <f t="shared" si="7"/>
        <v>0.5</v>
      </c>
      <c r="Q22" s="10">
        <f t="shared" si="8"/>
        <v>1</v>
      </c>
      <c r="R22" s="10">
        <f t="shared" si="9"/>
        <v>1</v>
      </c>
      <c r="S22" s="10">
        <f t="shared" si="10"/>
        <v>2</v>
      </c>
    </row>
    <row r="23" spans="1:19" x14ac:dyDescent="0.2">
      <c r="A23" s="1" t="s">
        <v>109</v>
      </c>
      <c r="B23" s="9" t="s">
        <v>27</v>
      </c>
      <c r="C23" s="10">
        <f t="shared" si="0"/>
        <v>1</v>
      </c>
      <c r="D23" s="10">
        <f t="shared" si="1"/>
        <v>1</v>
      </c>
      <c r="E23" s="56">
        <v>1</v>
      </c>
      <c r="F23" s="56">
        <v>0</v>
      </c>
      <c r="G23" s="56">
        <v>1</v>
      </c>
      <c r="H23" s="10">
        <f t="shared" si="2"/>
        <v>50</v>
      </c>
      <c r="I23" s="10">
        <f t="shared" si="3"/>
        <v>0.5</v>
      </c>
      <c r="J23" s="10">
        <f t="shared" si="4"/>
        <v>0.5</v>
      </c>
      <c r="K23" s="56">
        <v>1</v>
      </c>
      <c r="L23" s="56">
        <v>1</v>
      </c>
      <c r="M23" s="56">
        <v>1</v>
      </c>
      <c r="N23" s="10">
        <f t="shared" si="5"/>
        <v>50</v>
      </c>
      <c r="O23" s="10">
        <f t="shared" si="6"/>
        <v>0.5</v>
      </c>
      <c r="P23" s="10">
        <f t="shared" si="7"/>
        <v>0.5</v>
      </c>
      <c r="Q23" s="10">
        <f t="shared" si="8"/>
        <v>1</v>
      </c>
      <c r="R23" s="10">
        <f t="shared" si="9"/>
        <v>1</v>
      </c>
      <c r="S23" s="10">
        <f t="shared" si="10"/>
        <v>2</v>
      </c>
    </row>
    <row r="24" spans="1:19" ht="25.5" x14ac:dyDescent="0.2">
      <c r="A24" s="1" t="s">
        <v>110</v>
      </c>
      <c r="B24" s="9" t="s">
        <v>28</v>
      </c>
      <c r="C24" s="10">
        <f t="shared" si="0"/>
        <v>1</v>
      </c>
      <c r="D24" s="10">
        <f t="shared" si="1"/>
        <v>1</v>
      </c>
      <c r="E24" s="56">
        <v>1</v>
      </c>
      <c r="F24" s="56">
        <v>0</v>
      </c>
      <c r="G24" s="56">
        <v>1</v>
      </c>
      <c r="H24" s="10">
        <f t="shared" si="2"/>
        <v>50</v>
      </c>
      <c r="I24" s="10">
        <f t="shared" si="3"/>
        <v>0.5</v>
      </c>
      <c r="J24" s="10">
        <f t="shared" si="4"/>
        <v>0.5</v>
      </c>
      <c r="K24" s="56">
        <v>1</v>
      </c>
      <c r="L24" s="56">
        <v>1</v>
      </c>
      <c r="M24" s="56">
        <v>1</v>
      </c>
      <c r="N24" s="10">
        <f t="shared" si="5"/>
        <v>50</v>
      </c>
      <c r="O24" s="10">
        <f t="shared" si="6"/>
        <v>0.5</v>
      </c>
      <c r="P24" s="10">
        <f t="shared" si="7"/>
        <v>0.5</v>
      </c>
      <c r="Q24" s="10">
        <f t="shared" si="8"/>
        <v>1</v>
      </c>
      <c r="R24" s="10">
        <f t="shared" si="9"/>
        <v>1</v>
      </c>
      <c r="S24" s="10">
        <f t="shared" si="10"/>
        <v>2</v>
      </c>
    </row>
    <row r="25" spans="1:19" x14ac:dyDescent="0.2">
      <c r="A25" s="1" t="s">
        <v>111</v>
      </c>
      <c r="B25" s="9" t="s">
        <v>29</v>
      </c>
      <c r="C25" s="10">
        <f t="shared" si="0"/>
        <v>1</v>
      </c>
      <c r="D25" s="10">
        <f t="shared" si="1"/>
        <v>1</v>
      </c>
      <c r="E25" s="56">
        <v>1</v>
      </c>
      <c r="F25" s="56">
        <v>0</v>
      </c>
      <c r="G25" s="56">
        <v>1</v>
      </c>
      <c r="H25" s="10">
        <f t="shared" si="2"/>
        <v>50</v>
      </c>
      <c r="I25" s="10">
        <f t="shared" si="3"/>
        <v>0.5</v>
      </c>
      <c r="J25" s="10">
        <f t="shared" si="4"/>
        <v>0.5</v>
      </c>
      <c r="K25" s="56">
        <v>1</v>
      </c>
      <c r="L25" s="56">
        <v>1</v>
      </c>
      <c r="M25" s="56">
        <v>1</v>
      </c>
      <c r="N25" s="10">
        <f t="shared" si="5"/>
        <v>50</v>
      </c>
      <c r="O25" s="10">
        <f t="shared" si="6"/>
        <v>0.5</v>
      </c>
      <c r="P25" s="10">
        <f t="shared" si="7"/>
        <v>0.5</v>
      </c>
      <c r="Q25" s="10">
        <f t="shared" si="8"/>
        <v>1</v>
      </c>
      <c r="R25" s="10">
        <f t="shared" si="9"/>
        <v>1</v>
      </c>
      <c r="S25" s="10">
        <f t="shared" si="10"/>
        <v>2</v>
      </c>
    </row>
    <row r="26" spans="1:19" x14ac:dyDescent="0.2">
      <c r="A26" s="1" t="s">
        <v>112</v>
      </c>
      <c r="B26" s="9" t="s">
        <v>30</v>
      </c>
      <c r="C26" s="10">
        <f t="shared" si="0"/>
        <v>1</v>
      </c>
      <c r="D26" s="10">
        <f t="shared" si="1"/>
        <v>1</v>
      </c>
      <c r="E26" s="56">
        <v>1</v>
      </c>
      <c r="F26" s="56">
        <v>0</v>
      </c>
      <c r="G26" s="56">
        <v>1</v>
      </c>
      <c r="H26" s="10">
        <f t="shared" si="2"/>
        <v>50</v>
      </c>
      <c r="I26" s="10">
        <f t="shared" si="3"/>
        <v>0.5</v>
      </c>
      <c r="J26" s="10">
        <f t="shared" si="4"/>
        <v>0.5</v>
      </c>
      <c r="K26" s="56">
        <v>1</v>
      </c>
      <c r="L26" s="56">
        <v>1</v>
      </c>
      <c r="M26" s="56">
        <v>1</v>
      </c>
      <c r="N26" s="10">
        <f t="shared" si="5"/>
        <v>50</v>
      </c>
      <c r="O26" s="10">
        <f t="shared" si="6"/>
        <v>0.5</v>
      </c>
      <c r="P26" s="10">
        <f t="shared" si="7"/>
        <v>0.5</v>
      </c>
      <c r="Q26" s="10">
        <f t="shared" si="8"/>
        <v>1</v>
      </c>
      <c r="R26" s="10">
        <f t="shared" si="9"/>
        <v>1</v>
      </c>
      <c r="S26" s="10">
        <f t="shared" si="10"/>
        <v>2</v>
      </c>
    </row>
    <row r="27" spans="1:19" x14ac:dyDescent="0.2">
      <c r="A27" s="1" t="s">
        <v>113</v>
      </c>
      <c r="B27" s="9" t="s">
        <v>31</v>
      </c>
      <c r="C27" s="10">
        <f t="shared" si="0"/>
        <v>1</v>
      </c>
      <c r="D27" s="10">
        <f t="shared" si="1"/>
        <v>1</v>
      </c>
      <c r="E27" s="56">
        <v>1</v>
      </c>
      <c r="F27" s="56">
        <v>0</v>
      </c>
      <c r="G27" s="56">
        <v>1</v>
      </c>
      <c r="H27" s="10">
        <f t="shared" si="2"/>
        <v>50</v>
      </c>
      <c r="I27" s="10">
        <f t="shared" si="3"/>
        <v>0.5</v>
      </c>
      <c r="J27" s="10">
        <f t="shared" si="4"/>
        <v>0.5</v>
      </c>
      <c r="K27" s="56">
        <v>1</v>
      </c>
      <c r="L27" s="56">
        <v>1</v>
      </c>
      <c r="M27" s="56">
        <v>1</v>
      </c>
      <c r="N27" s="10">
        <f t="shared" si="5"/>
        <v>50</v>
      </c>
      <c r="O27" s="10">
        <f t="shared" si="6"/>
        <v>0.5</v>
      </c>
      <c r="P27" s="10">
        <f t="shared" si="7"/>
        <v>0.5</v>
      </c>
      <c r="Q27" s="10">
        <f t="shared" si="8"/>
        <v>1</v>
      </c>
      <c r="R27" s="10">
        <f t="shared" si="9"/>
        <v>1</v>
      </c>
      <c r="S27" s="10">
        <f t="shared" si="10"/>
        <v>2</v>
      </c>
    </row>
    <row r="28" spans="1:19" x14ac:dyDescent="0.2">
      <c r="A28" s="1" t="s">
        <v>114</v>
      </c>
      <c r="B28" s="9" t="s">
        <v>32</v>
      </c>
      <c r="C28" s="10">
        <f t="shared" si="0"/>
        <v>0.5</v>
      </c>
      <c r="D28" s="10">
        <f t="shared" si="1"/>
        <v>1</v>
      </c>
      <c r="E28" s="56">
        <v>1</v>
      </c>
      <c r="F28" s="56">
        <v>904998.09</v>
      </c>
      <c r="G28" s="56">
        <v>0</v>
      </c>
      <c r="H28" s="10">
        <f t="shared" si="2"/>
        <v>50</v>
      </c>
      <c r="I28" s="10">
        <f t="shared" si="3"/>
        <v>0</v>
      </c>
      <c r="J28" s="10">
        <f t="shared" si="4"/>
        <v>0</v>
      </c>
      <c r="K28" s="56">
        <v>1</v>
      </c>
      <c r="L28" s="56">
        <v>1</v>
      </c>
      <c r="M28" s="56">
        <v>1</v>
      </c>
      <c r="N28" s="10">
        <f t="shared" si="5"/>
        <v>50</v>
      </c>
      <c r="O28" s="10">
        <f t="shared" si="6"/>
        <v>0.5</v>
      </c>
      <c r="P28" s="10">
        <f t="shared" si="7"/>
        <v>0.5</v>
      </c>
      <c r="Q28" s="10">
        <f t="shared" si="8"/>
        <v>1</v>
      </c>
      <c r="R28" s="10">
        <f t="shared" si="9"/>
        <v>1</v>
      </c>
      <c r="S28" s="10">
        <f t="shared" si="10"/>
        <v>2</v>
      </c>
    </row>
    <row r="29" spans="1:19" ht="25.5" x14ac:dyDescent="0.2">
      <c r="A29" s="1" t="s">
        <v>115</v>
      </c>
      <c r="B29" s="9" t="s">
        <v>33</v>
      </c>
      <c r="C29" s="10">
        <f t="shared" si="0"/>
        <v>1</v>
      </c>
      <c r="D29" s="10">
        <f t="shared" si="1"/>
        <v>1</v>
      </c>
      <c r="E29" s="56">
        <v>1</v>
      </c>
      <c r="F29" s="56">
        <v>0</v>
      </c>
      <c r="G29" s="56">
        <v>1</v>
      </c>
      <c r="H29" s="10">
        <f t="shared" si="2"/>
        <v>50</v>
      </c>
      <c r="I29" s="10">
        <f t="shared" si="3"/>
        <v>0.5</v>
      </c>
      <c r="J29" s="10">
        <f t="shared" si="4"/>
        <v>0.5</v>
      </c>
      <c r="K29" s="56">
        <v>1</v>
      </c>
      <c r="L29" s="56">
        <v>1</v>
      </c>
      <c r="M29" s="56">
        <v>1</v>
      </c>
      <c r="N29" s="10">
        <f t="shared" si="5"/>
        <v>50</v>
      </c>
      <c r="O29" s="10">
        <f t="shared" si="6"/>
        <v>0.5</v>
      </c>
      <c r="P29" s="10">
        <f t="shared" si="7"/>
        <v>0.5</v>
      </c>
      <c r="Q29" s="10">
        <f t="shared" si="8"/>
        <v>1</v>
      </c>
      <c r="R29" s="10">
        <f t="shared" si="9"/>
        <v>1</v>
      </c>
      <c r="S29" s="10">
        <f t="shared" si="10"/>
        <v>2</v>
      </c>
    </row>
    <row r="30" spans="1:19" ht="25.5" x14ac:dyDescent="0.2">
      <c r="A30" s="1" t="s">
        <v>116</v>
      </c>
      <c r="B30" s="9" t="s">
        <v>34</v>
      </c>
      <c r="C30" s="10">
        <f t="shared" si="0"/>
        <v>1</v>
      </c>
      <c r="D30" s="10">
        <f t="shared" si="1"/>
        <v>1</v>
      </c>
      <c r="E30" s="56">
        <v>1</v>
      </c>
      <c r="F30" s="56">
        <v>0</v>
      </c>
      <c r="G30" s="56">
        <v>1</v>
      </c>
      <c r="H30" s="10">
        <f t="shared" si="2"/>
        <v>50</v>
      </c>
      <c r="I30" s="10">
        <f t="shared" si="3"/>
        <v>0.5</v>
      </c>
      <c r="J30" s="10">
        <f t="shared" si="4"/>
        <v>0.5</v>
      </c>
      <c r="K30" s="56">
        <v>1</v>
      </c>
      <c r="L30" s="56">
        <v>1</v>
      </c>
      <c r="M30" s="56">
        <v>1</v>
      </c>
      <c r="N30" s="10">
        <f t="shared" si="5"/>
        <v>50</v>
      </c>
      <c r="O30" s="10">
        <f t="shared" si="6"/>
        <v>0.5</v>
      </c>
      <c r="P30" s="10">
        <f t="shared" si="7"/>
        <v>0.5</v>
      </c>
      <c r="Q30" s="10">
        <f t="shared" si="8"/>
        <v>1</v>
      </c>
      <c r="R30" s="10">
        <f t="shared" si="9"/>
        <v>1</v>
      </c>
      <c r="S30" s="10">
        <f t="shared" si="10"/>
        <v>2</v>
      </c>
    </row>
    <row r="31" spans="1:19" ht="25.5" x14ac:dyDescent="0.2">
      <c r="A31" s="1" t="s">
        <v>117</v>
      </c>
      <c r="B31" s="9" t="s">
        <v>88</v>
      </c>
      <c r="C31" s="10">
        <f t="shared" si="0"/>
        <v>1</v>
      </c>
      <c r="D31" s="10">
        <f t="shared" si="1"/>
        <v>1</v>
      </c>
      <c r="E31" s="56">
        <v>1</v>
      </c>
      <c r="F31" s="56">
        <v>0</v>
      </c>
      <c r="G31" s="56">
        <v>1</v>
      </c>
      <c r="H31" s="10">
        <f t="shared" si="2"/>
        <v>50</v>
      </c>
      <c r="I31" s="10">
        <f t="shared" si="3"/>
        <v>0.5</v>
      </c>
      <c r="J31" s="10">
        <f t="shared" si="4"/>
        <v>0.5</v>
      </c>
      <c r="K31" s="56">
        <v>1</v>
      </c>
      <c r="L31" s="56">
        <v>1</v>
      </c>
      <c r="M31" s="56">
        <v>1</v>
      </c>
      <c r="N31" s="10">
        <f t="shared" si="5"/>
        <v>50</v>
      </c>
      <c r="O31" s="10">
        <f t="shared" si="6"/>
        <v>0.5</v>
      </c>
      <c r="P31" s="10">
        <f t="shared" si="7"/>
        <v>0.5</v>
      </c>
      <c r="Q31" s="10">
        <f t="shared" si="8"/>
        <v>1</v>
      </c>
      <c r="R31" s="10">
        <f t="shared" si="9"/>
        <v>1</v>
      </c>
      <c r="S31" s="10">
        <f t="shared" si="10"/>
        <v>2</v>
      </c>
    </row>
    <row r="32" spans="1:19" ht="25.5" x14ac:dyDescent="0.2">
      <c r="A32" s="1" t="s">
        <v>118</v>
      </c>
      <c r="B32" s="9" t="s">
        <v>35</v>
      </c>
      <c r="C32" s="10">
        <f t="shared" si="0"/>
        <v>0.5</v>
      </c>
      <c r="D32" s="10">
        <f t="shared" si="1"/>
        <v>1</v>
      </c>
      <c r="E32" s="56">
        <v>1</v>
      </c>
      <c r="F32" s="56">
        <v>20034</v>
      </c>
      <c r="G32" s="56">
        <v>0</v>
      </c>
      <c r="H32" s="10">
        <f t="shared" si="2"/>
        <v>50</v>
      </c>
      <c r="I32" s="10">
        <f t="shared" si="3"/>
        <v>0</v>
      </c>
      <c r="J32" s="10">
        <f t="shared" si="4"/>
        <v>0</v>
      </c>
      <c r="K32" s="56">
        <v>1</v>
      </c>
      <c r="L32" s="56">
        <v>1</v>
      </c>
      <c r="M32" s="56">
        <v>1</v>
      </c>
      <c r="N32" s="10">
        <f t="shared" si="5"/>
        <v>50</v>
      </c>
      <c r="O32" s="10">
        <f t="shared" si="6"/>
        <v>0.5</v>
      </c>
      <c r="P32" s="10">
        <f t="shared" si="7"/>
        <v>0.5</v>
      </c>
      <c r="Q32" s="10">
        <f t="shared" si="8"/>
        <v>1</v>
      </c>
      <c r="R32" s="10">
        <f t="shared" si="9"/>
        <v>1</v>
      </c>
      <c r="S32" s="10">
        <f t="shared" si="10"/>
        <v>2</v>
      </c>
    </row>
    <row r="33" spans="1:19" x14ac:dyDescent="0.2">
      <c r="A33" s="1" t="s">
        <v>119</v>
      </c>
      <c r="B33" s="9" t="s">
        <v>36</v>
      </c>
      <c r="C33" s="10">
        <f t="shared" si="0"/>
        <v>1</v>
      </c>
      <c r="D33" s="10">
        <f t="shared" si="1"/>
        <v>1</v>
      </c>
      <c r="E33" s="56">
        <v>1</v>
      </c>
      <c r="F33" s="56">
        <v>0</v>
      </c>
      <c r="G33" s="56">
        <v>1</v>
      </c>
      <c r="H33" s="10">
        <f t="shared" si="2"/>
        <v>50</v>
      </c>
      <c r="I33" s="10">
        <f t="shared" si="3"/>
        <v>0.5</v>
      </c>
      <c r="J33" s="10">
        <f t="shared" si="4"/>
        <v>0.5</v>
      </c>
      <c r="K33" s="56">
        <v>1</v>
      </c>
      <c r="L33" s="56">
        <v>1</v>
      </c>
      <c r="M33" s="56">
        <v>1</v>
      </c>
      <c r="N33" s="10">
        <f t="shared" si="5"/>
        <v>50</v>
      </c>
      <c r="O33" s="10">
        <f t="shared" si="6"/>
        <v>0.5</v>
      </c>
      <c r="P33" s="10">
        <f t="shared" si="7"/>
        <v>0.5</v>
      </c>
      <c r="Q33" s="10">
        <f t="shared" si="8"/>
        <v>1</v>
      </c>
      <c r="R33" s="10">
        <f t="shared" si="9"/>
        <v>1</v>
      </c>
      <c r="S33" s="10">
        <f t="shared" si="10"/>
        <v>2</v>
      </c>
    </row>
    <row r="34" spans="1:19" ht="13.5" customHeight="1" x14ac:dyDescent="0.2"/>
    <row r="52" ht="30" customHeight="1" x14ac:dyDescent="0.2"/>
  </sheetData>
  <sheetProtection password="AFF0" sheet="1" objects="1" scenarios="1" formatCells="0" formatColumns="0" formatRows="0" deleteColumns="0" deleteRows="0"/>
  <protectedRanges>
    <protectedRange sqref="C13:C33" name="krista_tr_47949_0_0"/>
    <protectedRange sqref="D13:D33" name="krista_tr_40531_0_0"/>
    <protectedRange sqref="H13:H33" name="krista_tf_40535_0_0"/>
    <protectedRange sqref="I13:I33" name="krista_tf_40536_0_0"/>
    <protectedRange sqref="J13:J33" name="krista_tr_40537_0_0"/>
    <protectedRange sqref="N13:N33" name="krista_tf_40541_0_0"/>
    <protectedRange sqref="O13:O33" name="krista_tf_40542_0_0"/>
    <protectedRange sqref="P13:P33" name="krista_tr_40543_0_0"/>
    <protectedRange sqref="Q13:Q33" name="krista_tf_40580_0_0"/>
    <protectedRange sqref="R13:R33" name="krista_tf_40581_0_0"/>
    <protectedRange sqref="S13:S33" name="krista_tf_40588_0_0"/>
  </protectedRanges>
  <mergeCells count="10">
    <mergeCell ref="E11:J11"/>
    <mergeCell ref="K11:P11"/>
    <mergeCell ref="Q11:S11"/>
    <mergeCell ref="A1:H1"/>
    <mergeCell ref="A11:A12"/>
    <mergeCell ref="B11:B12"/>
    <mergeCell ref="C11:C12"/>
    <mergeCell ref="D11:D12"/>
    <mergeCell ref="B8:H8"/>
    <mergeCell ref="B9:H9"/>
  </mergeCells>
  <conditionalFormatting sqref="A8:A10">
    <cfRule type="expression" dxfId="1" priority="16" stopIfTrue="1">
      <formula>"(сумм(A8:F12)&lt;&gt;100"</formula>
    </cfRule>
  </conditionalFormatting>
  <pageMargins left="0.23622047244094491" right="0.23622047244094491" top="0.74803149606299213" bottom="0.74803149606299213" header="0.31496062992125984" footer="0.31496062992125984"/>
  <pageSetup paperSize="9" scale="87" fitToWidth="0" orientation="landscape" r:id="rId1"/>
  <headerFooter alignWithMargins="0"/>
  <customProperties>
    <customPr name="40591" r:id="rId2"/>
    <customPr name="40592" r:id="rId3"/>
    <customPr name="40593" r:id="rId4"/>
    <customPr name="krista_fm_columnsmarkup" r:id="rId5"/>
    <customPr name="krista_fm_consts" r:id="rId6"/>
    <customPr name="krista_fm_Events" r:id="rId7"/>
    <customPr name="krista_fm_metadataXML" r:id="rId8"/>
    <customPr name="krista_fm_rowsaxis" r:id="rId9"/>
    <customPr name="krista_fm_rowsmarkup" r:id="rId10"/>
    <customPr name="krista_SheetHistory" r:id="rId11"/>
    <customPr name="p14" r:id="rId12"/>
    <customPr name="p15" r:id="rId13"/>
    <customPr name="p21" r:id="rId14"/>
  </customProperties>
  <legacy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8"/>
    <pageSetUpPr fitToPage="1"/>
  </sheetPr>
  <dimension ref="A1:AU37"/>
  <sheetViews>
    <sheetView tabSelected="1" view="pageBreakPreview" topLeftCell="AC1" zoomScale="80" zoomScaleSheetLayoutView="80" workbookViewId="0">
      <selection activeCell="AW19" sqref="AW19"/>
    </sheetView>
  </sheetViews>
  <sheetFormatPr defaultRowHeight="12.75" outlineLevelRow="1" x14ac:dyDescent="0.2"/>
  <cols>
    <col min="1" max="1" width="6.28515625" customWidth="1"/>
    <col min="2" max="2" width="76.85546875" customWidth="1"/>
    <col min="3" max="3" width="11.85546875" customWidth="1"/>
    <col min="4" max="4" width="16.42578125" customWidth="1"/>
    <col min="5" max="5" width="12.5703125" customWidth="1"/>
    <col min="6" max="6" width="12.7109375" customWidth="1"/>
    <col min="7" max="7" width="13" customWidth="1"/>
    <col min="8" max="8" width="13.28515625" customWidth="1"/>
    <col min="9" max="9" width="15.85546875" customWidth="1"/>
    <col min="10" max="10" width="15.5703125" customWidth="1"/>
    <col min="11" max="11" width="12.5703125" customWidth="1"/>
    <col min="12" max="12" width="11.7109375" customWidth="1"/>
    <col min="13" max="13" width="11.42578125" customWidth="1"/>
    <col min="14" max="14" width="11.5703125" customWidth="1"/>
    <col min="15" max="15" width="15.42578125" hidden="1" customWidth="1"/>
    <col min="16" max="16" width="13" customWidth="1"/>
    <col min="17" max="17" width="12.140625" customWidth="1"/>
    <col min="18" max="18" width="11.28515625" style="7" customWidth="1"/>
    <col min="19" max="19" width="12.7109375" style="7" customWidth="1"/>
    <col min="20" max="20" width="11.42578125" customWidth="1"/>
    <col min="21" max="21" width="16.85546875" hidden="1" customWidth="1"/>
    <col min="22" max="22" width="12.85546875" customWidth="1"/>
    <col min="23" max="23" width="11.5703125" customWidth="1"/>
    <col min="24" max="24" width="12.5703125" customWidth="1"/>
    <col min="25" max="25" width="12.85546875" customWidth="1"/>
    <col min="26" max="26" width="8.7109375" customWidth="1"/>
    <col min="27" max="27" width="18.28515625" hidden="1" customWidth="1"/>
    <col min="28" max="28" width="14.28515625" customWidth="1"/>
    <col min="29" max="29" width="10.42578125" customWidth="1"/>
    <col min="30" max="30" width="11.28515625" customWidth="1"/>
    <col min="31" max="32" width="10.85546875" customWidth="1"/>
    <col min="33" max="33" width="10.5703125" customWidth="1"/>
    <col min="34" max="34" width="11.5703125" customWidth="1"/>
    <col min="35" max="35" width="14.140625" customWidth="1"/>
    <col min="36" max="36" width="12.140625" customWidth="1"/>
    <col min="37" max="37" width="13.5703125" customWidth="1"/>
    <col min="38" max="38" width="13.42578125" customWidth="1"/>
    <col min="39" max="39" width="15.140625" hidden="1" customWidth="1"/>
    <col min="40" max="40" width="15.85546875" customWidth="1"/>
    <col min="41" max="47" width="10.42578125" customWidth="1"/>
    <col min="48" max="59" width="27.42578125" customWidth="1"/>
    <col min="62" max="62" width="10.28515625" bestFit="1" customWidth="1"/>
    <col min="65" max="65" width="10.28515625" bestFit="1" customWidth="1"/>
    <col min="68" max="68" width="10.28515625" bestFit="1" customWidth="1"/>
    <col min="71" max="71" width="10.28515625" bestFit="1" customWidth="1"/>
    <col min="74" max="74" width="10.28515625" bestFit="1" customWidth="1"/>
    <col min="77" max="77" width="10.28515625" bestFit="1" customWidth="1"/>
    <col min="80" max="80" width="10.28515625" bestFit="1" customWidth="1"/>
    <col min="83" max="83" width="10.28515625" bestFit="1" customWidth="1"/>
    <col min="86" max="86" width="10.28515625" bestFit="1" customWidth="1"/>
    <col min="89" max="89" width="10.28515625" bestFit="1" customWidth="1"/>
    <col min="92" max="92" width="10.28515625" bestFit="1" customWidth="1"/>
    <col min="95" max="95" width="10.28515625" bestFit="1" customWidth="1"/>
    <col min="98" max="98" width="10.28515625" bestFit="1" customWidth="1"/>
    <col min="101" max="101" width="10.28515625" bestFit="1" customWidth="1"/>
    <col min="104" max="104" width="10.28515625" bestFit="1" customWidth="1"/>
    <col min="107" max="107" width="10.28515625" bestFit="1" customWidth="1"/>
    <col min="110" max="110" width="10.28515625" bestFit="1" customWidth="1"/>
    <col min="113" max="113" width="10.28515625" bestFit="1" customWidth="1"/>
    <col min="116" max="116" width="10.28515625" bestFit="1" customWidth="1"/>
    <col min="119" max="119" width="10.28515625" bestFit="1" customWidth="1"/>
    <col min="122" max="122" width="10.28515625" bestFit="1" customWidth="1"/>
    <col min="125" max="125" width="10.28515625" bestFit="1" customWidth="1"/>
    <col min="128" max="128" width="10.28515625" bestFit="1" customWidth="1"/>
    <col min="131" max="131" width="10.28515625" bestFit="1" customWidth="1"/>
    <col min="134" max="134" width="10.28515625" bestFit="1" customWidth="1"/>
    <col min="137" max="137" width="10.28515625" bestFit="1" customWidth="1"/>
    <col min="140" max="140" width="10.28515625" bestFit="1" customWidth="1"/>
    <col min="143" max="143" width="10.28515625" bestFit="1" customWidth="1"/>
    <col min="146" max="146" width="10.28515625" bestFit="1" customWidth="1"/>
    <col min="149" max="149" width="10.28515625" bestFit="1" customWidth="1"/>
    <col min="152" max="152" width="10.28515625" bestFit="1" customWidth="1"/>
    <col min="155" max="155" width="10.28515625" bestFit="1" customWidth="1"/>
    <col min="158" max="158" width="10.28515625" bestFit="1" customWidth="1"/>
    <col min="161" max="161" width="10.28515625" bestFit="1" customWidth="1"/>
    <col min="164" max="164" width="10.28515625" bestFit="1" customWidth="1"/>
    <col min="167" max="167" width="10.28515625" bestFit="1" customWidth="1"/>
    <col min="170" max="170" width="10.28515625" bestFit="1" customWidth="1"/>
    <col min="173" max="173" width="10.28515625" bestFit="1" customWidth="1"/>
    <col min="176" max="176" width="10.28515625" bestFit="1" customWidth="1"/>
    <col min="179" max="179" width="10.28515625" bestFit="1" customWidth="1"/>
    <col min="182" max="182" width="10.28515625" bestFit="1" customWidth="1"/>
    <col min="185" max="185" width="10.28515625" bestFit="1" customWidth="1"/>
    <col min="188" max="188" width="10.28515625" bestFit="1" customWidth="1"/>
    <col min="191" max="191" width="10.28515625" bestFit="1" customWidth="1"/>
    <col min="194" max="194" width="10.28515625" bestFit="1" customWidth="1"/>
    <col min="197" max="197" width="10.28515625" bestFit="1" customWidth="1"/>
    <col min="200" max="200" width="10.28515625" bestFit="1" customWidth="1"/>
  </cols>
  <sheetData>
    <row r="1" spans="1:47" ht="27.75" customHeight="1" x14ac:dyDescent="0.2">
      <c r="A1" s="134" t="s">
        <v>120</v>
      </c>
      <c r="B1" s="134"/>
      <c r="C1" s="62"/>
      <c r="D1" s="62"/>
      <c r="E1" s="62"/>
      <c r="F1" s="62"/>
      <c r="G1" s="62"/>
      <c r="H1" s="62"/>
      <c r="Q1" s="8"/>
      <c r="R1" s="8"/>
      <c r="S1" s="8"/>
    </row>
    <row r="2" spans="1:47" ht="12.75" customHeight="1" x14ac:dyDescent="0.2">
      <c r="Q2" s="8"/>
      <c r="R2" s="8"/>
      <c r="S2" s="8"/>
    </row>
    <row r="3" spans="1:47" ht="23.25" hidden="1" customHeight="1" outlineLevel="1" x14ac:dyDescent="0.2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Q3" s="8"/>
      <c r="R3" s="8"/>
      <c r="S3" s="8"/>
    </row>
    <row r="4" spans="1:47" ht="15.75" hidden="1" customHeight="1" outlineLevel="1" x14ac:dyDescent="0.2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Q4" s="8"/>
      <c r="R4" s="8"/>
      <c r="S4" s="8"/>
    </row>
    <row r="5" spans="1:47" ht="15.75" hidden="1" customHeight="1" outlineLevel="1" x14ac:dyDescent="0.2">
      <c r="A5" s="2" t="s">
        <v>10</v>
      </c>
      <c r="B5" s="2"/>
      <c r="C5" s="2"/>
      <c r="D5" s="2"/>
      <c r="E5" s="2"/>
      <c r="F5" s="2"/>
      <c r="G5" s="2"/>
      <c r="H5" s="2"/>
      <c r="I5" s="2"/>
      <c r="J5" s="2"/>
      <c r="Q5" s="8"/>
      <c r="R5" s="8"/>
      <c r="S5" s="8"/>
    </row>
    <row r="6" spans="1:47" ht="16.5" hidden="1" customHeight="1" outlineLevel="1" x14ac:dyDescent="0.2">
      <c r="A6" s="2" t="s">
        <v>6</v>
      </c>
      <c r="B6" s="2"/>
      <c r="C6" s="2"/>
      <c r="D6" s="2"/>
      <c r="E6" s="2"/>
      <c r="F6" s="2"/>
      <c r="G6" s="2"/>
      <c r="H6" s="2"/>
      <c r="I6" s="2"/>
      <c r="J6" s="2"/>
      <c r="Q6" s="8"/>
      <c r="R6" s="8"/>
      <c r="S6" s="8"/>
    </row>
    <row r="7" spans="1:47" ht="25.5" hidden="1" customHeight="1" outlineLevel="1" thickBot="1" x14ac:dyDescent="0.25">
      <c r="A7" s="53" t="s">
        <v>9</v>
      </c>
      <c r="B7" s="4"/>
      <c r="C7" s="4"/>
      <c r="D7" s="4"/>
      <c r="E7" s="8"/>
      <c r="F7" s="8"/>
      <c r="G7" s="8"/>
      <c r="H7" s="8"/>
      <c r="I7" s="8"/>
      <c r="J7" s="8"/>
      <c r="Q7" s="8"/>
      <c r="R7" s="8"/>
      <c r="S7" s="8"/>
    </row>
    <row r="8" spans="1:47" ht="23.25" hidden="1" customHeight="1" outlineLevel="1" thickBot="1" x14ac:dyDescent="0.25">
      <c r="A8" s="5">
        <v>50</v>
      </c>
      <c r="B8" s="27" t="s">
        <v>52</v>
      </c>
      <c r="C8" s="4"/>
      <c r="D8" s="4"/>
      <c r="E8" s="8"/>
      <c r="F8" s="8"/>
      <c r="G8" s="8"/>
      <c r="H8" s="8"/>
      <c r="I8" s="8"/>
      <c r="J8" s="8"/>
      <c r="Q8" s="8"/>
      <c r="R8" s="8"/>
      <c r="S8" s="8"/>
    </row>
    <row r="9" spans="1:47" ht="29.25" hidden="1" customHeight="1" outlineLevel="1" thickBot="1" x14ac:dyDescent="0.25">
      <c r="A9" s="28">
        <v>15</v>
      </c>
      <c r="B9" s="27" t="s">
        <v>69</v>
      </c>
      <c r="C9" s="4"/>
      <c r="D9" s="4"/>
      <c r="E9" s="8"/>
      <c r="F9" s="8"/>
      <c r="G9" s="8"/>
      <c r="H9" s="8"/>
      <c r="I9" s="8"/>
      <c r="J9" s="8"/>
      <c r="Q9" s="8"/>
      <c r="R9" s="8"/>
      <c r="S9" s="8"/>
    </row>
    <row r="10" spans="1:47" ht="29.25" hidden="1" customHeight="1" outlineLevel="1" thickBot="1" x14ac:dyDescent="0.25">
      <c r="A10" s="5">
        <v>15</v>
      </c>
      <c r="B10" s="27" t="s">
        <v>73</v>
      </c>
      <c r="C10" s="4"/>
      <c r="D10" s="4"/>
      <c r="E10" s="8"/>
      <c r="F10" s="8"/>
      <c r="G10" s="8"/>
      <c r="H10" s="8"/>
      <c r="I10" s="8"/>
      <c r="J10" s="8"/>
      <c r="Q10" s="8"/>
      <c r="R10" s="8"/>
      <c r="S10" s="8"/>
    </row>
    <row r="11" spans="1:47" ht="29.25" hidden="1" customHeight="1" outlineLevel="1" thickBot="1" x14ac:dyDescent="0.25">
      <c r="A11" s="5">
        <v>10</v>
      </c>
      <c r="B11" s="27" t="s">
        <v>87</v>
      </c>
      <c r="C11" s="4"/>
      <c r="D11" s="4"/>
      <c r="E11" s="8"/>
      <c r="F11" s="8"/>
      <c r="G11" s="8"/>
      <c r="H11" s="8"/>
      <c r="I11" s="8"/>
      <c r="J11" s="8"/>
      <c r="Q11" s="8"/>
      <c r="R11" s="8"/>
      <c r="S11" s="8"/>
    </row>
    <row r="12" spans="1:47" ht="29.25" hidden="1" customHeight="1" outlineLevel="1" thickBot="1" x14ac:dyDescent="0.25">
      <c r="A12" s="5">
        <v>5</v>
      </c>
      <c r="B12" s="27" t="s">
        <v>81</v>
      </c>
      <c r="C12" s="4"/>
      <c r="D12" s="4"/>
      <c r="E12" s="8"/>
      <c r="F12" s="8"/>
      <c r="G12" s="8"/>
      <c r="H12" s="8"/>
      <c r="I12" s="8"/>
      <c r="J12" s="8"/>
      <c r="Q12" s="8"/>
      <c r="R12" s="8"/>
      <c r="S12" s="8"/>
    </row>
    <row r="13" spans="1:47" ht="29.25" hidden="1" customHeight="1" outlineLevel="1" thickBot="1" x14ac:dyDescent="0.25">
      <c r="A13" s="29">
        <v>5</v>
      </c>
      <c r="B13" s="27" t="s">
        <v>84</v>
      </c>
      <c r="C13" s="4"/>
      <c r="D13" s="4"/>
      <c r="E13" s="8"/>
      <c r="F13" s="8"/>
      <c r="G13" s="8"/>
      <c r="H13" s="8"/>
      <c r="I13" s="8"/>
      <c r="J13" s="8"/>
      <c r="Q13" s="8"/>
      <c r="R13" s="8"/>
      <c r="S13" s="8"/>
    </row>
    <row r="14" spans="1:47" ht="20.25" customHeight="1" collapsed="1" thickBot="1" x14ac:dyDescent="0.25">
      <c r="Q14" s="8"/>
      <c r="R14" s="8"/>
      <c r="S14" s="8"/>
    </row>
    <row r="15" spans="1:47" s="57" customFormat="1" ht="36" customHeight="1" thickBot="1" x14ac:dyDescent="0.25">
      <c r="A15" s="135" t="s">
        <v>8</v>
      </c>
      <c r="B15" s="136" t="s">
        <v>7</v>
      </c>
      <c r="C15" s="136" t="s">
        <v>11</v>
      </c>
      <c r="D15" s="136" t="s">
        <v>40</v>
      </c>
      <c r="E15" s="135" t="s">
        <v>52</v>
      </c>
      <c r="F15" s="135"/>
      <c r="G15" s="135"/>
      <c r="H15" s="135"/>
      <c r="I15" s="135"/>
      <c r="J15" s="135"/>
      <c r="K15" s="135" t="s">
        <v>69</v>
      </c>
      <c r="L15" s="135"/>
      <c r="M15" s="135"/>
      <c r="N15" s="135"/>
      <c r="O15" s="135"/>
      <c r="P15" s="135"/>
      <c r="Q15" s="137" t="s">
        <v>73</v>
      </c>
      <c r="R15" s="137"/>
      <c r="S15" s="137"/>
      <c r="T15" s="135"/>
      <c r="U15" s="135"/>
      <c r="V15" s="135"/>
      <c r="W15" s="135" t="s">
        <v>87</v>
      </c>
      <c r="X15" s="135"/>
      <c r="Y15" s="135"/>
      <c r="Z15" s="138"/>
      <c r="AA15" s="138"/>
      <c r="AB15" s="138"/>
      <c r="AC15" s="137" t="s">
        <v>81</v>
      </c>
      <c r="AD15" s="137"/>
      <c r="AE15" s="137"/>
      <c r="AF15" s="135"/>
      <c r="AG15" s="135"/>
      <c r="AH15" s="135"/>
      <c r="AI15" s="135" t="s">
        <v>84</v>
      </c>
      <c r="AJ15" s="139"/>
      <c r="AK15" s="139"/>
      <c r="AL15" s="139"/>
      <c r="AM15" s="139"/>
      <c r="AN15" s="139"/>
      <c r="AO15" s="132" t="s">
        <v>4</v>
      </c>
      <c r="AP15" s="132"/>
      <c r="AQ15" s="132"/>
      <c r="AR15" s="132"/>
      <c r="AS15" s="132"/>
      <c r="AT15" s="132"/>
      <c r="AU15" s="133"/>
    </row>
    <row r="16" spans="1:47" s="57" customFormat="1" ht="51.75" customHeight="1" thickBot="1" x14ac:dyDescent="0.25">
      <c r="A16" s="135" t="s">
        <v>8</v>
      </c>
      <c r="B16" s="136" t="s">
        <v>7</v>
      </c>
      <c r="C16" s="136" t="s">
        <v>5</v>
      </c>
      <c r="D16" s="136" t="s">
        <v>2</v>
      </c>
      <c r="E16" s="63" t="s">
        <v>3</v>
      </c>
      <c r="F16" s="63" t="s">
        <v>45</v>
      </c>
      <c r="G16" s="64" t="s">
        <v>44</v>
      </c>
      <c r="H16" s="63" t="s">
        <v>17</v>
      </c>
      <c r="I16" s="63" t="s">
        <v>47</v>
      </c>
      <c r="J16" s="61" t="s">
        <v>48</v>
      </c>
      <c r="K16" s="63" t="s">
        <v>3</v>
      </c>
      <c r="L16" s="64" t="s">
        <v>45</v>
      </c>
      <c r="M16" s="64" t="s">
        <v>44</v>
      </c>
      <c r="N16" s="64" t="s">
        <v>17</v>
      </c>
      <c r="O16" s="64" t="s">
        <v>47</v>
      </c>
      <c r="P16" s="61" t="s">
        <v>48</v>
      </c>
      <c r="Q16" s="63" t="s">
        <v>3</v>
      </c>
      <c r="R16" s="64" t="s">
        <v>45</v>
      </c>
      <c r="S16" s="64" t="s">
        <v>44</v>
      </c>
      <c r="T16" s="64" t="s">
        <v>17</v>
      </c>
      <c r="U16" s="64" t="s">
        <v>47</v>
      </c>
      <c r="V16" s="61" t="s">
        <v>48</v>
      </c>
      <c r="W16" s="63" t="s">
        <v>3</v>
      </c>
      <c r="X16" s="64" t="s">
        <v>45</v>
      </c>
      <c r="Y16" s="64" t="s">
        <v>44</v>
      </c>
      <c r="Z16" s="64" t="s">
        <v>17</v>
      </c>
      <c r="AA16" s="64" t="s">
        <v>47</v>
      </c>
      <c r="AB16" s="63" t="s">
        <v>48</v>
      </c>
      <c r="AC16" s="63" t="s">
        <v>3</v>
      </c>
      <c r="AD16" s="64" t="s">
        <v>45</v>
      </c>
      <c r="AE16" s="64" t="s">
        <v>44</v>
      </c>
      <c r="AF16" s="64" t="s">
        <v>17</v>
      </c>
      <c r="AG16" s="64" t="s">
        <v>47</v>
      </c>
      <c r="AH16" s="61" t="s">
        <v>48</v>
      </c>
      <c r="AI16" s="63" t="s">
        <v>3</v>
      </c>
      <c r="AJ16" s="64" t="s">
        <v>45</v>
      </c>
      <c r="AK16" s="64" t="s">
        <v>44</v>
      </c>
      <c r="AL16" s="64" t="s">
        <v>17</v>
      </c>
      <c r="AM16" s="64" t="s">
        <v>47</v>
      </c>
      <c r="AN16" s="61" t="s">
        <v>48</v>
      </c>
      <c r="AO16" s="60">
        <v>1</v>
      </c>
      <c r="AP16" s="58">
        <v>2</v>
      </c>
      <c r="AQ16" s="58">
        <v>3</v>
      </c>
      <c r="AR16" s="58">
        <v>4</v>
      </c>
      <c r="AS16" s="58">
        <v>5</v>
      </c>
      <c r="AT16" s="58">
        <v>6</v>
      </c>
      <c r="AU16" s="59" t="s">
        <v>49</v>
      </c>
    </row>
    <row r="17" spans="1:47" x14ac:dyDescent="0.2">
      <c r="A17" s="1" t="s">
        <v>99</v>
      </c>
      <c r="B17" s="9" t="s">
        <v>19</v>
      </c>
      <c r="C17" s="10">
        <f t="shared" ref="C17:C37" si="0">IF(D17&lt;&gt;1,"",SUM(J17,P17,V17,AB17,AH17,AN17))</f>
        <v>90.843999999999994</v>
      </c>
      <c r="D17" s="10">
        <f t="shared" ref="D17:D37" si="1">IF(SUM(E17,K17,Q17,W17,AC17,AI17)=0,0,1)</f>
        <v>1</v>
      </c>
      <c r="E17" s="56">
        <v>1</v>
      </c>
      <c r="F17" s="55">
        <v>0.83909999999999996</v>
      </c>
      <c r="G17" s="15">
        <f t="shared" ref="G17:G37" si="2">F17*100</f>
        <v>83.91</v>
      </c>
      <c r="H17" s="16">
        <f t="shared" ref="H17:H37" si="3">IF(E17=1,(MIN(Вес1,Вес2,Вес3,Вес4,Вес5,Вес6))*((100/MIN(Вес1,Вес2,Вес3,Вес4,Вес5,Вес6))/AU17*Вес1/MIN(Вес1,Вес2,Вес3,Вес4,Вес5,Вес6)),"")</f>
        <v>50</v>
      </c>
      <c r="I17" s="16">
        <f t="shared" ref="I17:I37" si="4">IF(H17="","не применяется",IF(E17=0,"не применяется",H17*G17/100))</f>
        <v>41.954999999999998</v>
      </c>
      <c r="J17" s="16">
        <f t="shared" ref="J17:J37" si="5">IF(ISNUMBER(I17),I17,"")</f>
        <v>41.954999999999998</v>
      </c>
      <c r="K17" s="56">
        <v>1</v>
      </c>
      <c r="L17" s="55">
        <v>1</v>
      </c>
      <c r="M17" s="15">
        <f t="shared" ref="M17:M37" si="6">L17*100</f>
        <v>100</v>
      </c>
      <c r="N17" s="16">
        <f t="shared" ref="N17:N37" si="7">IF(E17=1,(MIN(Вес1,Вес2,Вес3,Вес4,Вес5,Вес6))*((100/MIN(Вес1,Вес2,Вес3,Вес4,Вес5,Вес6))/AU17*Вес2/MIN(Вес1,Вес2,Вес3,Вес4,Вес5,Вес6)),"")</f>
        <v>15</v>
      </c>
      <c r="O17" s="16">
        <f t="shared" ref="O17:O37" si="8">IF(N17="","не применяется",IF(K17=0,"не применяется",N17*M17/100))</f>
        <v>15</v>
      </c>
      <c r="P17" s="16">
        <f t="shared" ref="P17:P37" si="9">IF(ISNUMBER(O17),O17,"")</f>
        <v>15</v>
      </c>
      <c r="Q17" s="56">
        <v>1</v>
      </c>
      <c r="R17" s="56">
        <v>1</v>
      </c>
      <c r="S17" s="10">
        <f t="shared" ref="S17:S37" si="10">R17*100</f>
        <v>100</v>
      </c>
      <c r="T17" s="10">
        <f t="shared" ref="T17:T37" si="11">IF(E17=1,(MIN(Вес1,Вес2,Вес3,Вес4,Вес5,Вес6))*((100/MIN(Вес1,Вес2,Вес3,Вес4,Вес5,Вес6))/AU17*Вес3/MIN(Вес1,Вес2,Вес3,Вес4,Вес5,Вес6)),"")</f>
        <v>15</v>
      </c>
      <c r="U17" s="10">
        <f t="shared" ref="U17:U37" si="12">IF(T17="","не применяется",IF(Q17=0,"не применяется",T17*S17/100))</f>
        <v>15</v>
      </c>
      <c r="V17" s="10">
        <f t="shared" ref="V17:V37" si="13">IF(ISNUMBER(U17),U17,"")</f>
        <v>15</v>
      </c>
      <c r="W17" s="56">
        <v>1</v>
      </c>
      <c r="X17" s="56">
        <v>0.88890000000000002</v>
      </c>
      <c r="Y17" s="10">
        <f t="shared" ref="Y17:Y37" si="14">X17*100</f>
        <v>88.89</v>
      </c>
      <c r="Z17" s="10">
        <f t="shared" ref="Z17:Z37" si="15">IF(E17=1,(MIN(Вес1,Вес2,Вес3,Вес4,Вес5,Вес6))*((100/MIN(Вес1,Вес2,Вес3,Вес4,Вес5,Вес6))/AU17*Вес4/MIN(Вес1,Вес2,Вес3,Вес4,Вес5,Вес6)),"")</f>
        <v>10</v>
      </c>
      <c r="AA17" s="10">
        <f t="shared" ref="AA17:AA37" si="16">IF(Z17="","не применяется",IF(W17=0,"не применяется",Z17*Y17/100))</f>
        <v>8.8889999999999993</v>
      </c>
      <c r="AB17" s="10">
        <f t="shared" ref="AB17:AB37" si="17">IF(ISNUMBER(AA17),AA17,"")</f>
        <v>8.8889999999999993</v>
      </c>
      <c r="AC17" s="56">
        <v>1</v>
      </c>
      <c r="AD17" s="56">
        <v>1</v>
      </c>
      <c r="AE17" s="10">
        <f t="shared" ref="AE17:AE37" si="18">AD17*100</f>
        <v>100</v>
      </c>
      <c r="AF17" s="10">
        <f t="shared" ref="AF17:AF37" si="19">IF(E17=1,(MIN(Вес1,Вес2,Вес3,Вес4,Вес5,Вес6))*((100/MIN(Вес1,Вес2,Вес3,Вес4,Вес5,Вес6))/AU17*Вес5/MIN(Вес1,Вес2,Вес3,Вес4,Вес5,Вес6)),"")</f>
        <v>5</v>
      </c>
      <c r="AG17" s="10">
        <f t="shared" ref="AG17:AG37" si="20">IF(AF17="","не применяется",IF(AC17=0,"не применяется",AF17*AE17/100))</f>
        <v>5</v>
      </c>
      <c r="AH17" s="10">
        <f t="shared" ref="AH17:AH37" si="21">IF(ISNUMBER(AG17),AG17,"")</f>
        <v>5</v>
      </c>
      <c r="AI17" s="56">
        <v>1</v>
      </c>
      <c r="AJ17" s="56">
        <v>1</v>
      </c>
      <c r="AK17" s="10">
        <f t="shared" ref="AK17:AK37" si="22">AJ17*100</f>
        <v>100</v>
      </c>
      <c r="AL17" s="10">
        <f t="shared" ref="AL17:AL37" si="23">IF(E17=1,(MIN(Вес1,Вес2,Вес3,Вес4,Вес5,Вес6))*((100/MIN(Вес1,Вес2,Вес3,Вес4,Вес5,Вес6))/AU17*Вес6/MIN(Вес1,Вес2,Вес3,Вес4,Вес5,Вес6)),"")</f>
        <v>5</v>
      </c>
      <c r="AM17" s="10">
        <f t="shared" ref="AM17:AM37" si="24">IF(AL17="","не применяется",IF(AI17=0,"не применяется",AL17*AK17/100))</f>
        <v>5</v>
      </c>
      <c r="AN17" s="10">
        <f t="shared" ref="AN17:AN37" si="25">IF(ISNUMBER(AM17),AM17,"")</f>
        <v>5</v>
      </c>
      <c r="AO17" s="16">
        <f t="shared" ref="AO17:AO37" si="26">IF(E17=1,Вес1/MIN(Вес1,Вес2,Вес3,Вес4,Вес5,Вес6),"")</f>
        <v>10</v>
      </c>
      <c r="AP17" s="16">
        <f t="shared" ref="AP17:AP37" si="27">IF(K17=1,Вес2/MIN(Вес1,Вес2,Вес3,Вес4,Вес5,Вес6),"")</f>
        <v>3</v>
      </c>
      <c r="AQ17" s="10">
        <f t="shared" ref="AQ17:AQ37" si="28">IF(Q17=1,Вес3/MIN(Вес1,Вес2,Вес3,Вес4,Вес5,Вес6),"")</f>
        <v>3</v>
      </c>
      <c r="AR17" s="10">
        <f t="shared" ref="AR17:AR37" si="29">IF(W17=1,Вес4/MIN(Вес1,Вес2,Вес3,Вес4,Вес5,Вес6),"")</f>
        <v>2</v>
      </c>
      <c r="AS17" s="10">
        <f t="shared" ref="AS17:AS37" si="30">IF(AC17=1,Вес5/MIN(Вес1,Вес2,Вес3,Вес4,Вес5,Вес6),"")</f>
        <v>1</v>
      </c>
      <c r="AT17" s="10">
        <f t="shared" ref="AT17:AT37" si="31">IF(AI17=1,Вес6/MIN(Вес1,Вес2,Вес3,Вес4,Вес5,Вес6),"")</f>
        <v>1</v>
      </c>
      <c r="AU17" s="16">
        <f t="shared" ref="AU17:AU37" si="32">SUM(AO17:AT17)</f>
        <v>20</v>
      </c>
    </row>
    <row r="18" spans="1:47" x14ac:dyDescent="0.2">
      <c r="A18" s="1" t="s">
        <v>100</v>
      </c>
      <c r="B18" s="9" t="s">
        <v>51</v>
      </c>
      <c r="C18" s="10">
        <f t="shared" si="0"/>
        <v>81.93</v>
      </c>
      <c r="D18" s="10">
        <f t="shared" si="1"/>
        <v>1</v>
      </c>
      <c r="E18" s="56">
        <v>1</v>
      </c>
      <c r="F18" s="55">
        <v>0.89610000000000001</v>
      </c>
      <c r="G18" s="15">
        <f t="shared" si="2"/>
        <v>89.61</v>
      </c>
      <c r="H18" s="16">
        <f t="shared" si="3"/>
        <v>50</v>
      </c>
      <c r="I18" s="16">
        <f t="shared" si="4"/>
        <v>44.805</v>
      </c>
      <c r="J18" s="16">
        <f t="shared" si="5"/>
        <v>44.805</v>
      </c>
      <c r="K18" s="56">
        <v>1</v>
      </c>
      <c r="L18" s="55">
        <v>0.875</v>
      </c>
      <c r="M18" s="15">
        <f t="shared" si="6"/>
        <v>87.5</v>
      </c>
      <c r="N18" s="16">
        <f t="shared" si="7"/>
        <v>15</v>
      </c>
      <c r="O18" s="16">
        <f t="shared" si="8"/>
        <v>13.125</v>
      </c>
      <c r="P18" s="16">
        <f t="shared" si="9"/>
        <v>13.125</v>
      </c>
      <c r="Q18" s="56">
        <v>1</v>
      </c>
      <c r="R18" s="56">
        <v>0.35</v>
      </c>
      <c r="S18" s="10">
        <f t="shared" si="10"/>
        <v>35</v>
      </c>
      <c r="T18" s="10">
        <f t="shared" si="11"/>
        <v>15</v>
      </c>
      <c r="U18" s="10">
        <f t="shared" si="12"/>
        <v>5.25</v>
      </c>
      <c r="V18" s="10">
        <f t="shared" si="13"/>
        <v>5.25</v>
      </c>
      <c r="W18" s="56">
        <v>1</v>
      </c>
      <c r="X18" s="56">
        <v>1</v>
      </c>
      <c r="Y18" s="10">
        <f t="shared" si="14"/>
        <v>100</v>
      </c>
      <c r="Z18" s="10">
        <f t="shared" si="15"/>
        <v>10</v>
      </c>
      <c r="AA18" s="10">
        <f t="shared" si="16"/>
        <v>10</v>
      </c>
      <c r="AB18" s="10">
        <f t="shared" si="17"/>
        <v>10</v>
      </c>
      <c r="AC18" s="56">
        <v>1</v>
      </c>
      <c r="AD18" s="56">
        <v>0.75</v>
      </c>
      <c r="AE18" s="10">
        <f t="shared" si="18"/>
        <v>75</v>
      </c>
      <c r="AF18" s="10">
        <f t="shared" si="19"/>
        <v>5</v>
      </c>
      <c r="AG18" s="10">
        <f t="shared" si="20"/>
        <v>3.75</v>
      </c>
      <c r="AH18" s="10">
        <f t="shared" si="21"/>
        <v>3.75</v>
      </c>
      <c r="AI18" s="56">
        <v>1</v>
      </c>
      <c r="AJ18" s="56">
        <v>1</v>
      </c>
      <c r="AK18" s="10">
        <f t="shared" si="22"/>
        <v>100</v>
      </c>
      <c r="AL18" s="10">
        <f t="shared" si="23"/>
        <v>5</v>
      </c>
      <c r="AM18" s="10">
        <f t="shared" si="24"/>
        <v>5</v>
      </c>
      <c r="AN18" s="10">
        <f t="shared" si="25"/>
        <v>5</v>
      </c>
      <c r="AO18" s="16">
        <f t="shared" si="26"/>
        <v>10</v>
      </c>
      <c r="AP18" s="16">
        <f t="shared" si="27"/>
        <v>3</v>
      </c>
      <c r="AQ18" s="10">
        <f t="shared" si="28"/>
        <v>3</v>
      </c>
      <c r="AR18" s="10">
        <f t="shared" si="29"/>
        <v>2</v>
      </c>
      <c r="AS18" s="10">
        <f t="shared" si="30"/>
        <v>1</v>
      </c>
      <c r="AT18" s="10">
        <f t="shared" si="31"/>
        <v>1</v>
      </c>
      <c r="AU18" s="16">
        <f t="shared" si="32"/>
        <v>20</v>
      </c>
    </row>
    <row r="19" spans="1:47" ht="25.5" x14ac:dyDescent="0.2">
      <c r="A19" s="1" t="s">
        <v>101</v>
      </c>
      <c r="B19" s="9" t="s">
        <v>20</v>
      </c>
      <c r="C19" s="10">
        <f t="shared" si="0"/>
        <v>87.77300000000001</v>
      </c>
      <c r="D19" s="10">
        <f t="shared" si="1"/>
        <v>1</v>
      </c>
      <c r="E19" s="56">
        <v>1</v>
      </c>
      <c r="F19" s="55">
        <v>0.79990000000000006</v>
      </c>
      <c r="G19" s="15">
        <f t="shared" si="2"/>
        <v>79.990000000000009</v>
      </c>
      <c r="H19" s="16">
        <f t="shared" si="3"/>
        <v>50</v>
      </c>
      <c r="I19" s="16">
        <f t="shared" si="4"/>
        <v>39.995000000000005</v>
      </c>
      <c r="J19" s="16">
        <f t="shared" si="5"/>
        <v>39.995000000000005</v>
      </c>
      <c r="K19" s="56">
        <v>1</v>
      </c>
      <c r="L19" s="55">
        <v>1</v>
      </c>
      <c r="M19" s="15">
        <f t="shared" si="6"/>
        <v>100</v>
      </c>
      <c r="N19" s="16">
        <f t="shared" si="7"/>
        <v>15</v>
      </c>
      <c r="O19" s="16">
        <f t="shared" si="8"/>
        <v>15</v>
      </c>
      <c r="P19" s="16">
        <f t="shared" si="9"/>
        <v>15</v>
      </c>
      <c r="Q19" s="56">
        <v>1</v>
      </c>
      <c r="R19" s="56">
        <v>1</v>
      </c>
      <c r="S19" s="10">
        <f t="shared" si="10"/>
        <v>100</v>
      </c>
      <c r="T19" s="10">
        <f t="shared" si="11"/>
        <v>15</v>
      </c>
      <c r="U19" s="10">
        <f t="shared" si="12"/>
        <v>15</v>
      </c>
      <c r="V19" s="10">
        <f t="shared" si="13"/>
        <v>15</v>
      </c>
      <c r="W19" s="56">
        <v>1</v>
      </c>
      <c r="X19" s="56">
        <v>0.77780000000000005</v>
      </c>
      <c r="Y19" s="10">
        <f t="shared" si="14"/>
        <v>77.78</v>
      </c>
      <c r="Z19" s="10">
        <f t="shared" si="15"/>
        <v>10</v>
      </c>
      <c r="AA19" s="10">
        <f t="shared" si="16"/>
        <v>7.7779999999999996</v>
      </c>
      <c r="AB19" s="10">
        <f t="shared" si="17"/>
        <v>7.7779999999999996</v>
      </c>
      <c r="AC19" s="56">
        <v>1</v>
      </c>
      <c r="AD19" s="56">
        <v>1</v>
      </c>
      <c r="AE19" s="10">
        <f t="shared" si="18"/>
        <v>100</v>
      </c>
      <c r="AF19" s="10">
        <f t="shared" si="19"/>
        <v>5</v>
      </c>
      <c r="AG19" s="10">
        <f t="shared" si="20"/>
        <v>5</v>
      </c>
      <c r="AH19" s="10">
        <f t="shared" si="21"/>
        <v>5</v>
      </c>
      <c r="AI19" s="56">
        <v>1</v>
      </c>
      <c r="AJ19" s="56">
        <v>1</v>
      </c>
      <c r="AK19" s="10">
        <f t="shared" si="22"/>
        <v>100</v>
      </c>
      <c r="AL19" s="10">
        <f t="shared" si="23"/>
        <v>5</v>
      </c>
      <c r="AM19" s="10">
        <f t="shared" si="24"/>
        <v>5</v>
      </c>
      <c r="AN19" s="10">
        <f t="shared" si="25"/>
        <v>5</v>
      </c>
      <c r="AO19" s="16">
        <f t="shared" si="26"/>
        <v>10</v>
      </c>
      <c r="AP19" s="16">
        <f t="shared" si="27"/>
        <v>3</v>
      </c>
      <c r="AQ19" s="10">
        <f t="shared" si="28"/>
        <v>3</v>
      </c>
      <c r="AR19" s="10">
        <f t="shared" si="29"/>
        <v>2</v>
      </c>
      <c r="AS19" s="10">
        <f t="shared" si="30"/>
        <v>1</v>
      </c>
      <c r="AT19" s="10">
        <f t="shared" si="31"/>
        <v>1</v>
      </c>
      <c r="AU19" s="16">
        <f t="shared" si="32"/>
        <v>20</v>
      </c>
    </row>
    <row r="20" spans="1:47" x14ac:dyDescent="0.2">
      <c r="A20" s="1" t="s">
        <v>102</v>
      </c>
      <c r="B20" s="9" t="s">
        <v>21</v>
      </c>
      <c r="C20" s="10">
        <f t="shared" si="0"/>
        <v>92.046499999999995</v>
      </c>
      <c r="D20" s="10">
        <f t="shared" si="1"/>
        <v>1</v>
      </c>
      <c r="E20" s="56">
        <v>1</v>
      </c>
      <c r="F20" s="55">
        <v>0.9194</v>
      </c>
      <c r="G20" s="15">
        <f t="shared" si="2"/>
        <v>91.94</v>
      </c>
      <c r="H20" s="16">
        <f t="shared" si="3"/>
        <v>50</v>
      </c>
      <c r="I20" s="16">
        <f t="shared" si="4"/>
        <v>45.97</v>
      </c>
      <c r="J20" s="16">
        <f t="shared" si="5"/>
        <v>45.97</v>
      </c>
      <c r="K20" s="56">
        <v>1</v>
      </c>
      <c r="L20" s="55">
        <v>0.8125</v>
      </c>
      <c r="M20" s="15">
        <f t="shared" si="6"/>
        <v>81.25</v>
      </c>
      <c r="N20" s="16">
        <f t="shared" si="7"/>
        <v>15</v>
      </c>
      <c r="O20" s="16">
        <f t="shared" si="8"/>
        <v>12.1875</v>
      </c>
      <c r="P20" s="16">
        <f t="shared" si="9"/>
        <v>12.1875</v>
      </c>
      <c r="Q20" s="56">
        <v>1</v>
      </c>
      <c r="R20" s="56">
        <v>1</v>
      </c>
      <c r="S20" s="10">
        <f t="shared" si="10"/>
        <v>100</v>
      </c>
      <c r="T20" s="10">
        <f t="shared" si="11"/>
        <v>15</v>
      </c>
      <c r="U20" s="10">
        <f t="shared" si="12"/>
        <v>15</v>
      </c>
      <c r="V20" s="10">
        <f t="shared" si="13"/>
        <v>15</v>
      </c>
      <c r="W20" s="56">
        <v>1</v>
      </c>
      <c r="X20" s="56">
        <v>0.88890000000000002</v>
      </c>
      <c r="Y20" s="10">
        <f t="shared" si="14"/>
        <v>88.89</v>
      </c>
      <c r="Z20" s="10">
        <f t="shared" si="15"/>
        <v>10</v>
      </c>
      <c r="AA20" s="10">
        <f t="shared" si="16"/>
        <v>8.8889999999999993</v>
      </c>
      <c r="AB20" s="10">
        <f t="shared" si="17"/>
        <v>8.8889999999999993</v>
      </c>
      <c r="AC20" s="56">
        <v>1</v>
      </c>
      <c r="AD20" s="56">
        <v>1</v>
      </c>
      <c r="AE20" s="10">
        <f t="shared" si="18"/>
        <v>100</v>
      </c>
      <c r="AF20" s="10">
        <f t="shared" si="19"/>
        <v>5</v>
      </c>
      <c r="AG20" s="10">
        <f t="shared" si="20"/>
        <v>5</v>
      </c>
      <c r="AH20" s="10">
        <f t="shared" si="21"/>
        <v>5</v>
      </c>
      <c r="AI20" s="56">
        <v>1</v>
      </c>
      <c r="AJ20" s="56">
        <v>1</v>
      </c>
      <c r="AK20" s="10">
        <f t="shared" si="22"/>
        <v>100</v>
      </c>
      <c r="AL20" s="10">
        <f t="shared" si="23"/>
        <v>5</v>
      </c>
      <c r="AM20" s="10">
        <f t="shared" si="24"/>
        <v>5</v>
      </c>
      <c r="AN20" s="10">
        <f t="shared" si="25"/>
        <v>5</v>
      </c>
      <c r="AO20" s="16">
        <f t="shared" si="26"/>
        <v>10</v>
      </c>
      <c r="AP20" s="16">
        <f t="shared" si="27"/>
        <v>3</v>
      </c>
      <c r="AQ20" s="10">
        <f t="shared" si="28"/>
        <v>3</v>
      </c>
      <c r="AR20" s="10">
        <f t="shared" si="29"/>
        <v>2</v>
      </c>
      <c r="AS20" s="10">
        <f t="shared" si="30"/>
        <v>1</v>
      </c>
      <c r="AT20" s="10">
        <f t="shared" si="31"/>
        <v>1</v>
      </c>
      <c r="AU20" s="16">
        <f t="shared" si="32"/>
        <v>20</v>
      </c>
    </row>
    <row r="21" spans="1:47" ht="25.5" x14ac:dyDescent="0.2">
      <c r="A21" s="1" t="s">
        <v>103</v>
      </c>
      <c r="B21" s="9" t="s">
        <v>22</v>
      </c>
      <c r="C21" s="10">
        <f t="shared" si="0"/>
        <v>90.53</v>
      </c>
      <c r="D21" s="10">
        <f t="shared" si="1"/>
        <v>1</v>
      </c>
      <c r="E21" s="56">
        <v>1</v>
      </c>
      <c r="F21" s="55">
        <v>0.86809999999999998</v>
      </c>
      <c r="G21" s="15">
        <f t="shared" si="2"/>
        <v>86.81</v>
      </c>
      <c r="H21" s="16">
        <f t="shared" si="3"/>
        <v>50</v>
      </c>
      <c r="I21" s="16">
        <f t="shared" si="4"/>
        <v>43.405000000000001</v>
      </c>
      <c r="J21" s="16">
        <f t="shared" si="5"/>
        <v>43.405000000000001</v>
      </c>
      <c r="K21" s="56">
        <v>1</v>
      </c>
      <c r="L21" s="55">
        <v>0.875</v>
      </c>
      <c r="M21" s="15">
        <f t="shared" si="6"/>
        <v>87.5</v>
      </c>
      <c r="N21" s="16">
        <f t="shared" si="7"/>
        <v>15</v>
      </c>
      <c r="O21" s="16">
        <f t="shared" si="8"/>
        <v>13.125</v>
      </c>
      <c r="P21" s="16">
        <f t="shared" si="9"/>
        <v>13.125</v>
      </c>
      <c r="Q21" s="56">
        <v>1</v>
      </c>
      <c r="R21" s="56">
        <v>1</v>
      </c>
      <c r="S21" s="10">
        <f t="shared" si="10"/>
        <v>100</v>
      </c>
      <c r="T21" s="10">
        <f t="shared" si="11"/>
        <v>15</v>
      </c>
      <c r="U21" s="10">
        <f t="shared" si="12"/>
        <v>15</v>
      </c>
      <c r="V21" s="10">
        <f t="shared" si="13"/>
        <v>15</v>
      </c>
      <c r="W21" s="56">
        <v>1</v>
      </c>
      <c r="X21" s="56">
        <v>0.9</v>
      </c>
      <c r="Y21" s="10">
        <f t="shared" si="14"/>
        <v>90</v>
      </c>
      <c r="Z21" s="10">
        <f t="shared" si="15"/>
        <v>10</v>
      </c>
      <c r="AA21" s="10">
        <f t="shared" si="16"/>
        <v>9</v>
      </c>
      <c r="AB21" s="10">
        <f t="shared" si="17"/>
        <v>9</v>
      </c>
      <c r="AC21" s="56">
        <v>1</v>
      </c>
      <c r="AD21" s="56">
        <v>1</v>
      </c>
      <c r="AE21" s="10">
        <f t="shared" si="18"/>
        <v>100</v>
      </c>
      <c r="AF21" s="10">
        <f t="shared" si="19"/>
        <v>5</v>
      </c>
      <c r="AG21" s="10">
        <f t="shared" si="20"/>
        <v>5</v>
      </c>
      <c r="AH21" s="10">
        <f t="shared" si="21"/>
        <v>5</v>
      </c>
      <c r="AI21" s="56">
        <v>1</v>
      </c>
      <c r="AJ21" s="56">
        <v>1</v>
      </c>
      <c r="AK21" s="10">
        <f t="shared" si="22"/>
        <v>100</v>
      </c>
      <c r="AL21" s="10">
        <f t="shared" si="23"/>
        <v>5</v>
      </c>
      <c r="AM21" s="10">
        <f t="shared" si="24"/>
        <v>5</v>
      </c>
      <c r="AN21" s="10">
        <f t="shared" si="25"/>
        <v>5</v>
      </c>
      <c r="AO21" s="16">
        <f t="shared" si="26"/>
        <v>10</v>
      </c>
      <c r="AP21" s="16">
        <f t="shared" si="27"/>
        <v>3</v>
      </c>
      <c r="AQ21" s="10">
        <f t="shared" si="28"/>
        <v>3</v>
      </c>
      <c r="AR21" s="10">
        <f t="shared" si="29"/>
        <v>2</v>
      </c>
      <c r="AS21" s="10">
        <f t="shared" si="30"/>
        <v>1</v>
      </c>
      <c r="AT21" s="10">
        <f t="shared" si="31"/>
        <v>1</v>
      </c>
      <c r="AU21" s="16">
        <f t="shared" si="32"/>
        <v>20</v>
      </c>
    </row>
    <row r="22" spans="1:47" ht="25.5" x14ac:dyDescent="0.2">
      <c r="A22" s="1" t="s">
        <v>104</v>
      </c>
      <c r="B22" s="9" t="s">
        <v>23</v>
      </c>
      <c r="C22" s="10">
        <f t="shared" si="0"/>
        <v>73.199999999999989</v>
      </c>
      <c r="D22" s="10">
        <f t="shared" si="1"/>
        <v>1</v>
      </c>
      <c r="E22" s="56">
        <v>1</v>
      </c>
      <c r="F22" s="55">
        <v>0.70399999999999996</v>
      </c>
      <c r="G22" s="15">
        <f t="shared" si="2"/>
        <v>70.399999999999991</v>
      </c>
      <c r="H22" s="16">
        <f t="shared" si="3"/>
        <v>50</v>
      </c>
      <c r="I22" s="16">
        <f t="shared" si="4"/>
        <v>35.199999999999996</v>
      </c>
      <c r="J22" s="16">
        <f t="shared" si="5"/>
        <v>35.199999999999996</v>
      </c>
      <c r="K22" s="56">
        <v>1</v>
      </c>
      <c r="L22" s="55">
        <v>0.8</v>
      </c>
      <c r="M22" s="15">
        <f t="shared" si="6"/>
        <v>80</v>
      </c>
      <c r="N22" s="16">
        <f t="shared" si="7"/>
        <v>15</v>
      </c>
      <c r="O22" s="16">
        <f t="shared" si="8"/>
        <v>12</v>
      </c>
      <c r="P22" s="16">
        <f t="shared" si="9"/>
        <v>12</v>
      </c>
      <c r="Q22" s="56">
        <v>1</v>
      </c>
      <c r="R22" s="56">
        <v>1</v>
      </c>
      <c r="S22" s="10">
        <f t="shared" si="10"/>
        <v>100</v>
      </c>
      <c r="T22" s="10">
        <f t="shared" si="11"/>
        <v>15</v>
      </c>
      <c r="U22" s="10">
        <f t="shared" si="12"/>
        <v>15</v>
      </c>
      <c r="V22" s="10">
        <f t="shared" si="13"/>
        <v>15</v>
      </c>
      <c r="W22" s="56">
        <v>1</v>
      </c>
      <c r="X22" s="56">
        <v>0.1</v>
      </c>
      <c r="Y22" s="10">
        <f t="shared" si="14"/>
        <v>10</v>
      </c>
      <c r="Z22" s="10">
        <f t="shared" si="15"/>
        <v>10</v>
      </c>
      <c r="AA22" s="10">
        <f t="shared" si="16"/>
        <v>1</v>
      </c>
      <c r="AB22" s="10">
        <f t="shared" si="17"/>
        <v>1</v>
      </c>
      <c r="AC22" s="56">
        <v>1</v>
      </c>
      <c r="AD22" s="56">
        <v>1</v>
      </c>
      <c r="AE22" s="10">
        <f t="shared" si="18"/>
        <v>100</v>
      </c>
      <c r="AF22" s="10">
        <f t="shared" si="19"/>
        <v>5</v>
      </c>
      <c r="AG22" s="10">
        <f t="shared" si="20"/>
        <v>5</v>
      </c>
      <c r="AH22" s="10">
        <f t="shared" si="21"/>
        <v>5</v>
      </c>
      <c r="AI22" s="56">
        <v>1</v>
      </c>
      <c r="AJ22" s="56">
        <v>1</v>
      </c>
      <c r="AK22" s="10">
        <f t="shared" si="22"/>
        <v>100</v>
      </c>
      <c r="AL22" s="10">
        <f t="shared" si="23"/>
        <v>5</v>
      </c>
      <c r="AM22" s="10">
        <f t="shared" si="24"/>
        <v>5</v>
      </c>
      <c r="AN22" s="10">
        <f t="shared" si="25"/>
        <v>5</v>
      </c>
      <c r="AO22" s="16">
        <f t="shared" si="26"/>
        <v>10</v>
      </c>
      <c r="AP22" s="16">
        <f t="shared" si="27"/>
        <v>3</v>
      </c>
      <c r="AQ22" s="10">
        <f t="shared" si="28"/>
        <v>3</v>
      </c>
      <c r="AR22" s="10">
        <f t="shared" si="29"/>
        <v>2</v>
      </c>
      <c r="AS22" s="10">
        <f t="shared" si="30"/>
        <v>1</v>
      </c>
      <c r="AT22" s="10">
        <f t="shared" si="31"/>
        <v>1</v>
      </c>
      <c r="AU22" s="16">
        <f t="shared" si="32"/>
        <v>20</v>
      </c>
    </row>
    <row r="23" spans="1:47" ht="25.5" x14ac:dyDescent="0.2">
      <c r="A23" s="1" t="s">
        <v>105</v>
      </c>
      <c r="B23" s="9" t="s">
        <v>24</v>
      </c>
      <c r="C23" s="10">
        <f t="shared" si="0"/>
        <v>85.35499999999999</v>
      </c>
      <c r="D23" s="10">
        <f t="shared" si="1"/>
        <v>1</v>
      </c>
      <c r="E23" s="56">
        <v>1</v>
      </c>
      <c r="F23" s="55">
        <v>0.78959999999999997</v>
      </c>
      <c r="G23" s="15">
        <f t="shared" si="2"/>
        <v>78.959999999999994</v>
      </c>
      <c r="H23" s="16">
        <f t="shared" si="3"/>
        <v>50</v>
      </c>
      <c r="I23" s="16">
        <f t="shared" si="4"/>
        <v>39.479999999999997</v>
      </c>
      <c r="J23" s="16">
        <f t="shared" si="5"/>
        <v>39.479999999999997</v>
      </c>
      <c r="K23" s="56">
        <v>1</v>
      </c>
      <c r="L23" s="55">
        <v>0.875</v>
      </c>
      <c r="M23" s="15">
        <f t="shared" si="6"/>
        <v>87.5</v>
      </c>
      <c r="N23" s="16">
        <f t="shared" si="7"/>
        <v>15</v>
      </c>
      <c r="O23" s="16">
        <f t="shared" si="8"/>
        <v>13.125</v>
      </c>
      <c r="P23" s="16">
        <f t="shared" si="9"/>
        <v>13.125</v>
      </c>
      <c r="Q23" s="56">
        <v>1</v>
      </c>
      <c r="R23" s="56">
        <v>1</v>
      </c>
      <c r="S23" s="10">
        <f t="shared" si="10"/>
        <v>100</v>
      </c>
      <c r="T23" s="10">
        <f t="shared" si="11"/>
        <v>15</v>
      </c>
      <c r="U23" s="10">
        <f t="shared" si="12"/>
        <v>15</v>
      </c>
      <c r="V23" s="10">
        <f t="shared" si="13"/>
        <v>15</v>
      </c>
      <c r="W23" s="56">
        <v>1</v>
      </c>
      <c r="X23" s="56">
        <v>0.9</v>
      </c>
      <c r="Y23" s="10">
        <f t="shared" si="14"/>
        <v>90</v>
      </c>
      <c r="Z23" s="10">
        <f t="shared" si="15"/>
        <v>10</v>
      </c>
      <c r="AA23" s="10">
        <f t="shared" si="16"/>
        <v>9</v>
      </c>
      <c r="AB23" s="10">
        <f t="shared" si="17"/>
        <v>9</v>
      </c>
      <c r="AC23" s="56">
        <v>1</v>
      </c>
      <c r="AD23" s="56">
        <v>0.75</v>
      </c>
      <c r="AE23" s="10">
        <f t="shared" si="18"/>
        <v>75</v>
      </c>
      <c r="AF23" s="10">
        <f t="shared" si="19"/>
        <v>5</v>
      </c>
      <c r="AG23" s="10">
        <f t="shared" si="20"/>
        <v>3.75</v>
      </c>
      <c r="AH23" s="10">
        <f t="shared" si="21"/>
        <v>3.75</v>
      </c>
      <c r="AI23" s="56">
        <v>1</v>
      </c>
      <c r="AJ23" s="56">
        <v>1</v>
      </c>
      <c r="AK23" s="10">
        <f t="shared" si="22"/>
        <v>100</v>
      </c>
      <c r="AL23" s="10">
        <f t="shared" si="23"/>
        <v>5</v>
      </c>
      <c r="AM23" s="10">
        <f t="shared" si="24"/>
        <v>5</v>
      </c>
      <c r="AN23" s="10">
        <f t="shared" si="25"/>
        <v>5</v>
      </c>
      <c r="AO23" s="16">
        <f t="shared" si="26"/>
        <v>10</v>
      </c>
      <c r="AP23" s="16">
        <f t="shared" si="27"/>
        <v>3</v>
      </c>
      <c r="AQ23" s="10">
        <f t="shared" si="28"/>
        <v>3</v>
      </c>
      <c r="AR23" s="10">
        <f t="shared" si="29"/>
        <v>2</v>
      </c>
      <c r="AS23" s="10">
        <f t="shared" si="30"/>
        <v>1</v>
      </c>
      <c r="AT23" s="10">
        <f t="shared" si="31"/>
        <v>1</v>
      </c>
      <c r="AU23" s="16">
        <f t="shared" si="32"/>
        <v>20</v>
      </c>
    </row>
    <row r="24" spans="1:47" ht="25.5" x14ac:dyDescent="0.2">
      <c r="A24" s="1" t="s">
        <v>106</v>
      </c>
      <c r="B24" s="9" t="s">
        <v>25</v>
      </c>
      <c r="C24" s="10">
        <f t="shared" si="0"/>
        <v>71.182500000000005</v>
      </c>
      <c r="D24" s="10">
        <f t="shared" si="1"/>
        <v>1</v>
      </c>
      <c r="E24" s="56">
        <v>1</v>
      </c>
      <c r="F24" s="55">
        <v>0.7974</v>
      </c>
      <c r="G24" s="15">
        <f t="shared" si="2"/>
        <v>79.739999999999995</v>
      </c>
      <c r="H24" s="16">
        <f t="shared" si="3"/>
        <v>50</v>
      </c>
      <c r="I24" s="16">
        <f t="shared" si="4"/>
        <v>39.869999999999997</v>
      </c>
      <c r="J24" s="16">
        <f t="shared" si="5"/>
        <v>39.869999999999997</v>
      </c>
      <c r="K24" s="56">
        <v>1</v>
      </c>
      <c r="L24" s="55">
        <v>0.6875</v>
      </c>
      <c r="M24" s="15">
        <f t="shared" si="6"/>
        <v>68.75</v>
      </c>
      <c r="N24" s="16">
        <f t="shared" si="7"/>
        <v>15</v>
      </c>
      <c r="O24" s="16">
        <f t="shared" si="8"/>
        <v>10.3125</v>
      </c>
      <c r="P24" s="16">
        <f t="shared" si="9"/>
        <v>10.3125</v>
      </c>
      <c r="Q24" s="56">
        <v>1</v>
      </c>
      <c r="R24" s="56">
        <v>0.15</v>
      </c>
      <c r="S24" s="10">
        <f t="shared" si="10"/>
        <v>15</v>
      </c>
      <c r="T24" s="10">
        <f t="shared" si="11"/>
        <v>15</v>
      </c>
      <c r="U24" s="10">
        <f t="shared" si="12"/>
        <v>2.25</v>
      </c>
      <c r="V24" s="10">
        <f t="shared" si="13"/>
        <v>2.25</v>
      </c>
      <c r="W24" s="56">
        <v>1</v>
      </c>
      <c r="X24" s="56">
        <v>1</v>
      </c>
      <c r="Y24" s="10">
        <f t="shared" si="14"/>
        <v>100</v>
      </c>
      <c r="Z24" s="10">
        <f t="shared" si="15"/>
        <v>10</v>
      </c>
      <c r="AA24" s="10">
        <f t="shared" si="16"/>
        <v>10</v>
      </c>
      <c r="AB24" s="10">
        <f t="shared" si="17"/>
        <v>10</v>
      </c>
      <c r="AC24" s="56">
        <v>1</v>
      </c>
      <c r="AD24" s="56">
        <v>0.75</v>
      </c>
      <c r="AE24" s="10">
        <f t="shared" si="18"/>
        <v>75</v>
      </c>
      <c r="AF24" s="10">
        <f t="shared" si="19"/>
        <v>5</v>
      </c>
      <c r="AG24" s="10">
        <f t="shared" si="20"/>
        <v>3.75</v>
      </c>
      <c r="AH24" s="10">
        <f t="shared" si="21"/>
        <v>3.75</v>
      </c>
      <c r="AI24" s="56">
        <v>1</v>
      </c>
      <c r="AJ24" s="56">
        <v>1</v>
      </c>
      <c r="AK24" s="10">
        <f t="shared" si="22"/>
        <v>100</v>
      </c>
      <c r="AL24" s="10">
        <f t="shared" si="23"/>
        <v>5</v>
      </c>
      <c r="AM24" s="10">
        <f t="shared" si="24"/>
        <v>5</v>
      </c>
      <c r="AN24" s="10">
        <f t="shared" si="25"/>
        <v>5</v>
      </c>
      <c r="AO24" s="16">
        <f t="shared" si="26"/>
        <v>10</v>
      </c>
      <c r="AP24" s="16">
        <f t="shared" si="27"/>
        <v>3</v>
      </c>
      <c r="AQ24" s="10">
        <f t="shared" si="28"/>
        <v>3</v>
      </c>
      <c r="AR24" s="10">
        <f t="shared" si="29"/>
        <v>2</v>
      </c>
      <c r="AS24" s="10">
        <f t="shared" si="30"/>
        <v>1</v>
      </c>
      <c r="AT24" s="10">
        <f t="shared" si="31"/>
        <v>1</v>
      </c>
      <c r="AU24" s="16">
        <f t="shared" si="32"/>
        <v>20</v>
      </c>
    </row>
    <row r="25" spans="1:47" ht="25.5" x14ac:dyDescent="0.2">
      <c r="A25" s="1" t="s">
        <v>107</v>
      </c>
      <c r="B25" s="9" t="s">
        <v>50</v>
      </c>
      <c r="C25" s="10">
        <f t="shared" si="0"/>
        <v>67.022500000000008</v>
      </c>
      <c r="D25" s="10">
        <f t="shared" si="1"/>
        <v>1</v>
      </c>
      <c r="E25" s="56">
        <v>1</v>
      </c>
      <c r="F25" s="55">
        <v>0.65920000000000001</v>
      </c>
      <c r="G25" s="15">
        <f t="shared" si="2"/>
        <v>65.92</v>
      </c>
      <c r="H25" s="16">
        <f t="shared" si="3"/>
        <v>50</v>
      </c>
      <c r="I25" s="16">
        <f t="shared" si="4"/>
        <v>32.96</v>
      </c>
      <c r="J25" s="16">
        <f t="shared" si="5"/>
        <v>32.96</v>
      </c>
      <c r="K25" s="56">
        <v>1</v>
      </c>
      <c r="L25" s="55">
        <v>0.6875</v>
      </c>
      <c r="M25" s="15">
        <f t="shared" si="6"/>
        <v>68.75</v>
      </c>
      <c r="N25" s="16">
        <f t="shared" si="7"/>
        <v>15</v>
      </c>
      <c r="O25" s="16">
        <f t="shared" si="8"/>
        <v>10.3125</v>
      </c>
      <c r="P25" s="16">
        <f t="shared" si="9"/>
        <v>10.3125</v>
      </c>
      <c r="Q25" s="56">
        <v>1</v>
      </c>
      <c r="R25" s="56">
        <v>0.5</v>
      </c>
      <c r="S25" s="10">
        <f t="shared" si="10"/>
        <v>50</v>
      </c>
      <c r="T25" s="10">
        <f t="shared" si="11"/>
        <v>15</v>
      </c>
      <c r="U25" s="10">
        <f t="shared" si="12"/>
        <v>7.5</v>
      </c>
      <c r="V25" s="10">
        <f t="shared" si="13"/>
        <v>7.5</v>
      </c>
      <c r="W25" s="56">
        <v>1</v>
      </c>
      <c r="X25" s="56">
        <v>1</v>
      </c>
      <c r="Y25" s="10">
        <f t="shared" si="14"/>
        <v>100</v>
      </c>
      <c r="Z25" s="10">
        <f t="shared" si="15"/>
        <v>10</v>
      </c>
      <c r="AA25" s="10">
        <f t="shared" si="16"/>
        <v>10</v>
      </c>
      <c r="AB25" s="10">
        <f t="shared" si="17"/>
        <v>10</v>
      </c>
      <c r="AC25" s="56">
        <v>1</v>
      </c>
      <c r="AD25" s="56">
        <v>0.75</v>
      </c>
      <c r="AE25" s="10">
        <f t="shared" si="18"/>
        <v>75</v>
      </c>
      <c r="AF25" s="10">
        <f t="shared" si="19"/>
        <v>5</v>
      </c>
      <c r="AG25" s="10">
        <f t="shared" si="20"/>
        <v>3.75</v>
      </c>
      <c r="AH25" s="10">
        <f t="shared" si="21"/>
        <v>3.75</v>
      </c>
      <c r="AI25" s="56">
        <v>1</v>
      </c>
      <c r="AJ25" s="56">
        <v>0.5</v>
      </c>
      <c r="AK25" s="10">
        <f t="shared" si="22"/>
        <v>50</v>
      </c>
      <c r="AL25" s="10">
        <f t="shared" si="23"/>
        <v>5</v>
      </c>
      <c r="AM25" s="10">
        <f t="shared" si="24"/>
        <v>2.5</v>
      </c>
      <c r="AN25" s="10">
        <f t="shared" si="25"/>
        <v>2.5</v>
      </c>
      <c r="AO25" s="16">
        <f t="shared" si="26"/>
        <v>10</v>
      </c>
      <c r="AP25" s="16">
        <f t="shared" si="27"/>
        <v>3</v>
      </c>
      <c r="AQ25" s="10">
        <f t="shared" si="28"/>
        <v>3</v>
      </c>
      <c r="AR25" s="10">
        <f t="shared" si="29"/>
        <v>2</v>
      </c>
      <c r="AS25" s="10">
        <f t="shared" si="30"/>
        <v>1</v>
      </c>
      <c r="AT25" s="10">
        <f t="shared" si="31"/>
        <v>1</v>
      </c>
      <c r="AU25" s="16">
        <f t="shared" si="32"/>
        <v>20</v>
      </c>
    </row>
    <row r="26" spans="1:47" ht="25.5" x14ac:dyDescent="0.2">
      <c r="A26" s="1" t="s">
        <v>108</v>
      </c>
      <c r="B26" s="9" t="s">
        <v>26</v>
      </c>
      <c r="C26" s="10">
        <f t="shared" si="0"/>
        <v>72.75</v>
      </c>
      <c r="D26" s="10">
        <f t="shared" si="1"/>
        <v>1</v>
      </c>
      <c r="E26" s="56">
        <v>1</v>
      </c>
      <c r="F26" s="55">
        <v>0.75</v>
      </c>
      <c r="G26" s="15">
        <f t="shared" si="2"/>
        <v>75</v>
      </c>
      <c r="H26" s="16">
        <f t="shared" si="3"/>
        <v>50</v>
      </c>
      <c r="I26" s="16">
        <f t="shared" si="4"/>
        <v>37.5</v>
      </c>
      <c r="J26" s="16">
        <f t="shared" si="5"/>
        <v>37.5</v>
      </c>
      <c r="K26" s="56">
        <v>1</v>
      </c>
      <c r="L26" s="55">
        <v>1</v>
      </c>
      <c r="M26" s="15">
        <f t="shared" si="6"/>
        <v>100</v>
      </c>
      <c r="N26" s="16">
        <f t="shared" si="7"/>
        <v>15</v>
      </c>
      <c r="O26" s="16">
        <f t="shared" si="8"/>
        <v>15</v>
      </c>
      <c r="P26" s="16">
        <f t="shared" si="9"/>
        <v>15</v>
      </c>
      <c r="Q26" s="56">
        <v>1</v>
      </c>
      <c r="R26" s="56">
        <v>0.15</v>
      </c>
      <c r="S26" s="10">
        <f t="shared" si="10"/>
        <v>15</v>
      </c>
      <c r="T26" s="10">
        <f t="shared" si="11"/>
        <v>15</v>
      </c>
      <c r="U26" s="10">
        <f t="shared" si="12"/>
        <v>2.25</v>
      </c>
      <c r="V26" s="10">
        <f t="shared" si="13"/>
        <v>2.25</v>
      </c>
      <c r="W26" s="56">
        <v>1</v>
      </c>
      <c r="X26" s="56">
        <v>0.92500000000000004</v>
      </c>
      <c r="Y26" s="10">
        <f t="shared" si="14"/>
        <v>92.5</v>
      </c>
      <c r="Z26" s="10">
        <f t="shared" si="15"/>
        <v>10</v>
      </c>
      <c r="AA26" s="10">
        <f t="shared" si="16"/>
        <v>9.25</v>
      </c>
      <c r="AB26" s="10">
        <f t="shared" si="17"/>
        <v>9.25</v>
      </c>
      <c r="AC26" s="56">
        <v>1</v>
      </c>
      <c r="AD26" s="56">
        <v>0.75</v>
      </c>
      <c r="AE26" s="10">
        <f t="shared" si="18"/>
        <v>75</v>
      </c>
      <c r="AF26" s="10">
        <f t="shared" si="19"/>
        <v>5</v>
      </c>
      <c r="AG26" s="10">
        <f t="shared" si="20"/>
        <v>3.75</v>
      </c>
      <c r="AH26" s="10">
        <f t="shared" si="21"/>
        <v>3.75</v>
      </c>
      <c r="AI26" s="56">
        <v>1</v>
      </c>
      <c r="AJ26" s="56">
        <v>1</v>
      </c>
      <c r="AK26" s="10">
        <f t="shared" si="22"/>
        <v>100</v>
      </c>
      <c r="AL26" s="10">
        <f t="shared" si="23"/>
        <v>5</v>
      </c>
      <c r="AM26" s="10">
        <f t="shared" si="24"/>
        <v>5</v>
      </c>
      <c r="AN26" s="10">
        <f t="shared" si="25"/>
        <v>5</v>
      </c>
      <c r="AO26" s="16">
        <f t="shared" si="26"/>
        <v>10</v>
      </c>
      <c r="AP26" s="16">
        <f t="shared" si="27"/>
        <v>3</v>
      </c>
      <c r="AQ26" s="10">
        <f t="shared" si="28"/>
        <v>3</v>
      </c>
      <c r="AR26" s="10">
        <f t="shared" si="29"/>
        <v>2</v>
      </c>
      <c r="AS26" s="10">
        <f t="shared" si="30"/>
        <v>1</v>
      </c>
      <c r="AT26" s="10">
        <f t="shared" si="31"/>
        <v>1</v>
      </c>
      <c r="AU26" s="16">
        <f t="shared" si="32"/>
        <v>20</v>
      </c>
    </row>
    <row r="27" spans="1:47" x14ac:dyDescent="0.2">
      <c r="A27" s="1" t="s">
        <v>109</v>
      </c>
      <c r="B27" s="9" t="s">
        <v>27</v>
      </c>
      <c r="C27" s="10">
        <f t="shared" si="0"/>
        <v>67.245000000000005</v>
      </c>
      <c r="D27" s="10">
        <f t="shared" si="1"/>
        <v>1</v>
      </c>
      <c r="E27" s="56">
        <v>1</v>
      </c>
      <c r="F27" s="55">
        <v>0.81989999999999996</v>
      </c>
      <c r="G27" s="15">
        <f t="shared" si="2"/>
        <v>81.99</v>
      </c>
      <c r="H27" s="16">
        <f t="shared" si="3"/>
        <v>50</v>
      </c>
      <c r="I27" s="16">
        <f t="shared" si="4"/>
        <v>40.994999999999997</v>
      </c>
      <c r="J27" s="16">
        <f t="shared" si="5"/>
        <v>40.994999999999997</v>
      </c>
      <c r="K27" s="56">
        <v>1</v>
      </c>
      <c r="L27" s="55">
        <v>0.375</v>
      </c>
      <c r="M27" s="15">
        <f t="shared" si="6"/>
        <v>37.5</v>
      </c>
      <c r="N27" s="16">
        <f t="shared" si="7"/>
        <v>15</v>
      </c>
      <c r="O27" s="16">
        <f t="shared" si="8"/>
        <v>5.625</v>
      </c>
      <c r="P27" s="16">
        <f t="shared" si="9"/>
        <v>5.625</v>
      </c>
      <c r="Q27" s="56">
        <v>1</v>
      </c>
      <c r="R27" s="56">
        <v>0.15</v>
      </c>
      <c r="S27" s="10">
        <f t="shared" si="10"/>
        <v>15</v>
      </c>
      <c r="T27" s="10">
        <f t="shared" si="11"/>
        <v>15</v>
      </c>
      <c r="U27" s="10">
        <f t="shared" si="12"/>
        <v>2.25</v>
      </c>
      <c r="V27" s="10">
        <f t="shared" si="13"/>
        <v>2.25</v>
      </c>
      <c r="W27" s="56">
        <v>1</v>
      </c>
      <c r="X27" s="56">
        <v>0.96250000000000002</v>
      </c>
      <c r="Y27" s="10">
        <f t="shared" si="14"/>
        <v>96.25</v>
      </c>
      <c r="Z27" s="10">
        <f t="shared" si="15"/>
        <v>10</v>
      </c>
      <c r="AA27" s="10">
        <f t="shared" si="16"/>
        <v>9.625</v>
      </c>
      <c r="AB27" s="10">
        <f t="shared" si="17"/>
        <v>9.625</v>
      </c>
      <c r="AC27" s="56">
        <v>1</v>
      </c>
      <c r="AD27" s="56">
        <v>0.75</v>
      </c>
      <c r="AE27" s="10">
        <f t="shared" si="18"/>
        <v>75</v>
      </c>
      <c r="AF27" s="10">
        <f t="shared" si="19"/>
        <v>5</v>
      </c>
      <c r="AG27" s="10">
        <f t="shared" si="20"/>
        <v>3.75</v>
      </c>
      <c r="AH27" s="10">
        <f t="shared" si="21"/>
        <v>3.75</v>
      </c>
      <c r="AI27" s="56">
        <v>1</v>
      </c>
      <c r="AJ27" s="56">
        <v>1</v>
      </c>
      <c r="AK27" s="10">
        <f t="shared" si="22"/>
        <v>100</v>
      </c>
      <c r="AL27" s="10">
        <f t="shared" si="23"/>
        <v>5</v>
      </c>
      <c r="AM27" s="10">
        <f t="shared" si="24"/>
        <v>5</v>
      </c>
      <c r="AN27" s="10">
        <f t="shared" si="25"/>
        <v>5</v>
      </c>
      <c r="AO27" s="16">
        <f t="shared" si="26"/>
        <v>10</v>
      </c>
      <c r="AP27" s="16">
        <f t="shared" si="27"/>
        <v>3</v>
      </c>
      <c r="AQ27" s="10">
        <f t="shared" si="28"/>
        <v>3</v>
      </c>
      <c r="AR27" s="10">
        <f t="shared" si="29"/>
        <v>2</v>
      </c>
      <c r="AS27" s="10">
        <f t="shared" si="30"/>
        <v>1</v>
      </c>
      <c r="AT27" s="10">
        <f t="shared" si="31"/>
        <v>1</v>
      </c>
      <c r="AU27" s="16">
        <f t="shared" si="32"/>
        <v>20</v>
      </c>
    </row>
    <row r="28" spans="1:47" ht="25.5" x14ac:dyDescent="0.2">
      <c r="A28" s="1" t="s">
        <v>110</v>
      </c>
      <c r="B28" s="9" t="s">
        <v>28</v>
      </c>
      <c r="C28" s="10">
        <f t="shared" si="0"/>
        <v>83.0625</v>
      </c>
      <c r="D28" s="10">
        <f t="shared" si="1"/>
        <v>1</v>
      </c>
      <c r="E28" s="56">
        <v>1</v>
      </c>
      <c r="F28" s="55">
        <v>0.88</v>
      </c>
      <c r="G28" s="15">
        <f t="shared" si="2"/>
        <v>88</v>
      </c>
      <c r="H28" s="16">
        <f t="shared" si="3"/>
        <v>50</v>
      </c>
      <c r="I28" s="16">
        <f t="shared" si="4"/>
        <v>44</v>
      </c>
      <c r="J28" s="16">
        <f t="shared" si="5"/>
        <v>44</v>
      </c>
      <c r="K28" s="56">
        <v>1</v>
      </c>
      <c r="L28" s="55">
        <v>0.8125</v>
      </c>
      <c r="M28" s="15">
        <f t="shared" si="6"/>
        <v>81.25</v>
      </c>
      <c r="N28" s="16">
        <f t="shared" si="7"/>
        <v>15</v>
      </c>
      <c r="O28" s="16">
        <f t="shared" si="8"/>
        <v>12.1875</v>
      </c>
      <c r="P28" s="16">
        <f t="shared" si="9"/>
        <v>12.1875</v>
      </c>
      <c r="Q28" s="56">
        <v>1</v>
      </c>
      <c r="R28" s="56">
        <v>0.5</v>
      </c>
      <c r="S28" s="10">
        <f t="shared" si="10"/>
        <v>50</v>
      </c>
      <c r="T28" s="10">
        <f t="shared" si="11"/>
        <v>15</v>
      </c>
      <c r="U28" s="10">
        <f t="shared" si="12"/>
        <v>7.5</v>
      </c>
      <c r="V28" s="10">
        <f t="shared" si="13"/>
        <v>7.5</v>
      </c>
      <c r="W28" s="56">
        <v>1</v>
      </c>
      <c r="X28" s="56">
        <v>1</v>
      </c>
      <c r="Y28" s="10">
        <f t="shared" si="14"/>
        <v>100</v>
      </c>
      <c r="Z28" s="10">
        <f t="shared" si="15"/>
        <v>10</v>
      </c>
      <c r="AA28" s="10">
        <f t="shared" si="16"/>
        <v>10</v>
      </c>
      <c r="AB28" s="10">
        <f t="shared" si="17"/>
        <v>10</v>
      </c>
      <c r="AC28" s="56">
        <v>1</v>
      </c>
      <c r="AD28" s="56">
        <v>0.875</v>
      </c>
      <c r="AE28" s="10">
        <f t="shared" si="18"/>
        <v>87.5</v>
      </c>
      <c r="AF28" s="10">
        <f t="shared" si="19"/>
        <v>5</v>
      </c>
      <c r="AG28" s="10">
        <f t="shared" si="20"/>
        <v>4.375</v>
      </c>
      <c r="AH28" s="10">
        <f t="shared" si="21"/>
        <v>4.375</v>
      </c>
      <c r="AI28" s="56">
        <v>1</v>
      </c>
      <c r="AJ28" s="56">
        <v>1</v>
      </c>
      <c r="AK28" s="10">
        <f t="shared" si="22"/>
        <v>100</v>
      </c>
      <c r="AL28" s="10">
        <f t="shared" si="23"/>
        <v>5</v>
      </c>
      <c r="AM28" s="10">
        <f t="shared" si="24"/>
        <v>5</v>
      </c>
      <c r="AN28" s="10">
        <f t="shared" si="25"/>
        <v>5</v>
      </c>
      <c r="AO28" s="16">
        <f t="shared" si="26"/>
        <v>10</v>
      </c>
      <c r="AP28" s="16">
        <f t="shared" si="27"/>
        <v>3</v>
      </c>
      <c r="AQ28" s="10">
        <f t="shared" si="28"/>
        <v>3</v>
      </c>
      <c r="AR28" s="10">
        <f t="shared" si="29"/>
        <v>2</v>
      </c>
      <c r="AS28" s="10">
        <f t="shared" si="30"/>
        <v>1</v>
      </c>
      <c r="AT28" s="10">
        <f t="shared" si="31"/>
        <v>1</v>
      </c>
      <c r="AU28" s="16">
        <f t="shared" si="32"/>
        <v>20</v>
      </c>
    </row>
    <row r="29" spans="1:47" x14ac:dyDescent="0.2">
      <c r="A29" s="1" t="s">
        <v>111</v>
      </c>
      <c r="B29" s="9" t="s">
        <v>29</v>
      </c>
      <c r="C29" s="10">
        <f t="shared" si="0"/>
        <v>95.944999999999993</v>
      </c>
      <c r="D29" s="10">
        <f t="shared" si="1"/>
        <v>1</v>
      </c>
      <c r="E29" s="56">
        <v>1</v>
      </c>
      <c r="F29" s="55">
        <v>0.91890000000000005</v>
      </c>
      <c r="G29" s="15">
        <f t="shared" si="2"/>
        <v>91.89</v>
      </c>
      <c r="H29" s="16">
        <f t="shared" si="3"/>
        <v>50</v>
      </c>
      <c r="I29" s="16">
        <f t="shared" si="4"/>
        <v>45.945</v>
      </c>
      <c r="J29" s="16">
        <f t="shared" si="5"/>
        <v>45.945</v>
      </c>
      <c r="K29" s="56">
        <v>1</v>
      </c>
      <c r="L29" s="55">
        <v>1</v>
      </c>
      <c r="M29" s="15">
        <f t="shared" si="6"/>
        <v>100</v>
      </c>
      <c r="N29" s="16">
        <f t="shared" si="7"/>
        <v>15</v>
      </c>
      <c r="O29" s="16">
        <f t="shared" si="8"/>
        <v>15</v>
      </c>
      <c r="P29" s="16">
        <f t="shared" si="9"/>
        <v>15</v>
      </c>
      <c r="Q29" s="56">
        <v>1</v>
      </c>
      <c r="R29" s="56">
        <v>1</v>
      </c>
      <c r="S29" s="10">
        <f t="shared" si="10"/>
        <v>100</v>
      </c>
      <c r="T29" s="10">
        <f t="shared" si="11"/>
        <v>15</v>
      </c>
      <c r="U29" s="10">
        <f t="shared" si="12"/>
        <v>15</v>
      </c>
      <c r="V29" s="10">
        <f t="shared" si="13"/>
        <v>15</v>
      </c>
      <c r="W29" s="56">
        <v>1</v>
      </c>
      <c r="X29" s="56">
        <v>1</v>
      </c>
      <c r="Y29" s="10">
        <f t="shared" si="14"/>
        <v>100</v>
      </c>
      <c r="Z29" s="10">
        <f t="shared" si="15"/>
        <v>10</v>
      </c>
      <c r="AA29" s="10">
        <f t="shared" si="16"/>
        <v>10</v>
      </c>
      <c r="AB29" s="10">
        <f t="shared" si="17"/>
        <v>10</v>
      </c>
      <c r="AC29" s="56">
        <v>1</v>
      </c>
      <c r="AD29" s="56">
        <v>1</v>
      </c>
      <c r="AE29" s="10">
        <f t="shared" si="18"/>
        <v>100</v>
      </c>
      <c r="AF29" s="10">
        <f t="shared" si="19"/>
        <v>5</v>
      </c>
      <c r="AG29" s="10">
        <f t="shared" si="20"/>
        <v>5</v>
      </c>
      <c r="AH29" s="10">
        <f t="shared" si="21"/>
        <v>5</v>
      </c>
      <c r="AI29" s="56">
        <v>1</v>
      </c>
      <c r="AJ29" s="56">
        <v>1</v>
      </c>
      <c r="AK29" s="10">
        <f t="shared" si="22"/>
        <v>100</v>
      </c>
      <c r="AL29" s="10">
        <f t="shared" si="23"/>
        <v>5</v>
      </c>
      <c r="AM29" s="10">
        <f t="shared" si="24"/>
        <v>5</v>
      </c>
      <c r="AN29" s="10">
        <f t="shared" si="25"/>
        <v>5</v>
      </c>
      <c r="AO29" s="16">
        <f t="shared" si="26"/>
        <v>10</v>
      </c>
      <c r="AP29" s="16">
        <f t="shared" si="27"/>
        <v>3</v>
      </c>
      <c r="AQ29" s="10">
        <f t="shared" si="28"/>
        <v>3</v>
      </c>
      <c r="AR29" s="10">
        <f t="shared" si="29"/>
        <v>2</v>
      </c>
      <c r="AS29" s="10">
        <f t="shared" si="30"/>
        <v>1</v>
      </c>
      <c r="AT29" s="10">
        <f t="shared" si="31"/>
        <v>1</v>
      </c>
      <c r="AU29" s="16">
        <f t="shared" si="32"/>
        <v>20</v>
      </c>
    </row>
    <row r="30" spans="1:47" x14ac:dyDescent="0.2">
      <c r="A30" s="1" t="s">
        <v>112</v>
      </c>
      <c r="B30" s="9" t="s">
        <v>30</v>
      </c>
      <c r="C30" s="10">
        <f t="shared" si="0"/>
        <v>88.548999999999992</v>
      </c>
      <c r="D30" s="10">
        <f t="shared" si="1"/>
        <v>1</v>
      </c>
      <c r="E30" s="56">
        <v>1</v>
      </c>
      <c r="F30" s="55">
        <v>0.8982</v>
      </c>
      <c r="G30" s="15">
        <f t="shared" si="2"/>
        <v>89.82</v>
      </c>
      <c r="H30" s="16">
        <f t="shared" si="3"/>
        <v>50</v>
      </c>
      <c r="I30" s="16">
        <f t="shared" si="4"/>
        <v>44.91</v>
      </c>
      <c r="J30" s="16">
        <f t="shared" si="5"/>
        <v>44.91</v>
      </c>
      <c r="K30" s="56">
        <v>1</v>
      </c>
      <c r="L30" s="55">
        <v>1</v>
      </c>
      <c r="M30" s="15">
        <f t="shared" si="6"/>
        <v>100</v>
      </c>
      <c r="N30" s="16">
        <f t="shared" si="7"/>
        <v>15</v>
      </c>
      <c r="O30" s="16">
        <f t="shared" si="8"/>
        <v>15</v>
      </c>
      <c r="P30" s="16">
        <f t="shared" si="9"/>
        <v>15</v>
      </c>
      <c r="Q30" s="56">
        <v>1</v>
      </c>
      <c r="R30" s="56">
        <v>0.65</v>
      </c>
      <c r="S30" s="10">
        <f t="shared" si="10"/>
        <v>65</v>
      </c>
      <c r="T30" s="10">
        <f t="shared" si="11"/>
        <v>15</v>
      </c>
      <c r="U30" s="10">
        <f t="shared" si="12"/>
        <v>9.75</v>
      </c>
      <c r="V30" s="10">
        <f t="shared" si="13"/>
        <v>9.75</v>
      </c>
      <c r="W30" s="56">
        <v>1</v>
      </c>
      <c r="X30" s="56">
        <v>0.88890000000000002</v>
      </c>
      <c r="Y30" s="10">
        <f t="shared" si="14"/>
        <v>88.89</v>
      </c>
      <c r="Z30" s="10">
        <f t="shared" si="15"/>
        <v>10</v>
      </c>
      <c r="AA30" s="10">
        <f t="shared" si="16"/>
        <v>8.8889999999999993</v>
      </c>
      <c r="AB30" s="10">
        <f t="shared" si="17"/>
        <v>8.8889999999999993</v>
      </c>
      <c r="AC30" s="56">
        <v>1</v>
      </c>
      <c r="AD30" s="56">
        <v>1</v>
      </c>
      <c r="AE30" s="10">
        <f t="shared" si="18"/>
        <v>100</v>
      </c>
      <c r="AF30" s="10">
        <f t="shared" si="19"/>
        <v>5</v>
      </c>
      <c r="AG30" s="10">
        <f t="shared" si="20"/>
        <v>5</v>
      </c>
      <c r="AH30" s="10">
        <f t="shared" si="21"/>
        <v>5</v>
      </c>
      <c r="AI30" s="56">
        <v>1</v>
      </c>
      <c r="AJ30" s="56">
        <v>1</v>
      </c>
      <c r="AK30" s="10">
        <f t="shared" si="22"/>
        <v>100</v>
      </c>
      <c r="AL30" s="10">
        <f t="shared" si="23"/>
        <v>5</v>
      </c>
      <c r="AM30" s="10">
        <f t="shared" si="24"/>
        <v>5</v>
      </c>
      <c r="AN30" s="10">
        <f t="shared" si="25"/>
        <v>5</v>
      </c>
      <c r="AO30" s="16">
        <f t="shared" si="26"/>
        <v>10</v>
      </c>
      <c r="AP30" s="16">
        <f t="shared" si="27"/>
        <v>3</v>
      </c>
      <c r="AQ30" s="10">
        <f t="shared" si="28"/>
        <v>3</v>
      </c>
      <c r="AR30" s="10">
        <f t="shared" si="29"/>
        <v>2</v>
      </c>
      <c r="AS30" s="10">
        <f t="shared" si="30"/>
        <v>1</v>
      </c>
      <c r="AT30" s="10">
        <f t="shared" si="31"/>
        <v>1</v>
      </c>
      <c r="AU30" s="16">
        <f t="shared" si="32"/>
        <v>20</v>
      </c>
    </row>
    <row r="31" spans="1:47" x14ac:dyDescent="0.2">
      <c r="A31" s="1" t="s">
        <v>113</v>
      </c>
      <c r="B31" s="9" t="s">
        <v>31</v>
      </c>
      <c r="C31" s="10">
        <f t="shared" si="0"/>
        <v>73.573999999999998</v>
      </c>
      <c r="D31" s="10">
        <f t="shared" si="1"/>
        <v>1</v>
      </c>
      <c r="E31" s="56">
        <v>1</v>
      </c>
      <c r="F31" s="55">
        <v>0.78759999999999997</v>
      </c>
      <c r="G31" s="15">
        <f t="shared" si="2"/>
        <v>78.759999999999991</v>
      </c>
      <c r="H31" s="16">
        <f t="shared" si="3"/>
        <v>50</v>
      </c>
      <c r="I31" s="16">
        <f t="shared" si="4"/>
        <v>39.379999999999995</v>
      </c>
      <c r="J31" s="16">
        <f t="shared" si="5"/>
        <v>39.379999999999995</v>
      </c>
      <c r="K31" s="56">
        <v>1</v>
      </c>
      <c r="L31" s="55">
        <v>1</v>
      </c>
      <c r="M31" s="15">
        <f t="shared" si="6"/>
        <v>100</v>
      </c>
      <c r="N31" s="16">
        <f t="shared" si="7"/>
        <v>15</v>
      </c>
      <c r="O31" s="16">
        <f t="shared" si="8"/>
        <v>15</v>
      </c>
      <c r="P31" s="16">
        <f t="shared" si="9"/>
        <v>15</v>
      </c>
      <c r="Q31" s="56">
        <v>1</v>
      </c>
      <c r="R31" s="56">
        <v>0.15</v>
      </c>
      <c r="S31" s="10">
        <f t="shared" si="10"/>
        <v>15</v>
      </c>
      <c r="T31" s="10">
        <f t="shared" si="11"/>
        <v>15</v>
      </c>
      <c r="U31" s="10">
        <f t="shared" si="12"/>
        <v>2.25</v>
      </c>
      <c r="V31" s="10">
        <f t="shared" si="13"/>
        <v>2.25</v>
      </c>
      <c r="W31" s="56">
        <v>1</v>
      </c>
      <c r="X31" s="56">
        <v>0.69440000000000002</v>
      </c>
      <c r="Y31" s="10">
        <f t="shared" si="14"/>
        <v>69.44</v>
      </c>
      <c r="Z31" s="10">
        <f t="shared" si="15"/>
        <v>10</v>
      </c>
      <c r="AA31" s="10">
        <f t="shared" si="16"/>
        <v>6.944</v>
      </c>
      <c r="AB31" s="10">
        <f t="shared" si="17"/>
        <v>6.944</v>
      </c>
      <c r="AC31" s="56">
        <v>1</v>
      </c>
      <c r="AD31" s="56">
        <v>1</v>
      </c>
      <c r="AE31" s="10">
        <f t="shared" si="18"/>
        <v>100</v>
      </c>
      <c r="AF31" s="10">
        <f t="shared" si="19"/>
        <v>5</v>
      </c>
      <c r="AG31" s="10">
        <f t="shared" si="20"/>
        <v>5</v>
      </c>
      <c r="AH31" s="10">
        <f t="shared" si="21"/>
        <v>5</v>
      </c>
      <c r="AI31" s="56">
        <v>1</v>
      </c>
      <c r="AJ31" s="56">
        <v>1</v>
      </c>
      <c r="AK31" s="10">
        <f t="shared" si="22"/>
        <v>100</v>
      </c>
      <c r="AL31" s="10">
        <f t="shared" si="23"/>
        <v>5</v>
      </c>
      <c r="AM31" s="10">
        <f t="shared" si="24"/>
        <v>5</v>
      </c>
      <c r="AN31" s="10">
        <f t="shared" si="25"/>
        <v>5</v>
      </c>
      <c r="AO31" s="16">
        <f t="shared" si="26"/>
        <v>10</v>
      </c>
      <c r="AP31" s="16">
        <f t="shared" si="27"/>
        <v>3</v>
      </c>
      <c r="AQ31" s="10">
        <f t="shared" si="28"/>
        <v>3</v>
      </c>
      <c r="AR31" s="10">
        <f t="shared" si="29"/>
        <v>2</v>
      </c>
      <c r="AS31" s="10">
        <f t="shared" si="30"/>
        <v>1</v>
      </c>
      <c r="AT31" s="10">
        <f t="shared" si="31"/>
        <v>1</v>
      </c>
      <c r="AU31" s="16">
        <f t="shared" si="32"/>
        <v>20</v>
      </c>
    </row>
    <row r="32" spans="1:47" x14ac:dyDescent="0.2">
      <c r="A32" s="1" t="s">
        <v>114</v>
      </c>
      <c r="B32" s="9" t="s">
        <v>32</v>
      </c>
      <c r="C32" s="10">
        <f t="shared" si="0"/>
        <v>74.043999999999997</v>
      </c>
      <c r="D32" s="10">
        <f t="shared" si="1"/>
        <v>1</v>
      </c>
      <c r="E32" s="56">
        <v>1</v>
      </c>
      <c r="F32" s="55">
        <v>0.77810000000000001</v>
      </c>
      <c r="G32" s="15">
        <f t="shared" si="2"/>
        <v>77.81</v>
      </c>
      <c r="H32" s="16">
        <f t="shared" si="3"/>
        <v>50</v>
      </c>
      <c r="I32" s="16">
        <f t="shared" si="4"/>
        <v>38.905000000000001</v>
      </c>
      <c r="J32" s="16">
        <f t="shared" si="5"/>
        <v>38.905000000000001</v>
      </c>
      <c r="K32" s="56">
        <v>1</v>
      </c>
      <c r="L32" s="55">
        <v>0.75</v>
      </c>
      <c r="M32" s="15">
        <f t="shared" si="6"/>
        <v>75</v>
      </c>
      <c r="N32" s="16">
        <f t="shared" si="7"/>
        <v>15</v>
      </c>
      <c r="O32" s="16">
        <f t="shared" si="8"/>
        <v>11.25</v>
      </c>
      <c r="P32" s="16">
        <f t="shared" si="9"/>
        <v>11.25</v>
      </c>
      <c r="Q32" s="56">
        <v>1</v>
      </c>
      <c r="R32" s="56">
        <v>0.5</v>
      </c>
      <c r="S32" s="10">
        <f t="shared" si="10"/>
        <v>50</v>
      </c>
      <c r="T32" s="10">
        <f t="shared" si="11"/>
        <v>15</v>
      </c>
      <c r="U32" s="10">
        <f t="shared" si="12"/>
        <v>7.5</v>
      </c>
      <c r="V32" s="10">
        <f t="shared" si="13"/>
        <v>7.5</v>
      </c>
      <c r="W32" s="56">
        <v>1</v>
      </c>
      <c r="X32" s="56">
        <v>0.88890000000000002</v>
      </c>
      <c r="Y32" s="10">
        <f t="shared" si="14"/>
        <v>88.89</v>
      </c>
      <c r="Z32" s="10">
        <f t="shared" si="15"/>
        <v>10</v>
      </c>
      <c r="AA32" s="10">
        <f t="shared" si="16"/>
        <v>8.8889999999999993</v>
      </c>
      <c r="AB32" s="10">
        <f t="shared" si="17"/>
        <v>8.8889999999999993</v>
      </c>
      <c r="AC32" s="56">
        <v>1</v>
      </c>
      <c r="AD32" s="56">
        <v>1</v>
      </c>
      <c r="AE32" s="10">
        <f t="shared" si="18"/>
        <v>100</v>
      </c>
      <c r="AF32" s="10">
        <f t="shared" si="19"/>
        <v>5</v>
      </c>
      <c r="AG32" s="10">
        <f t="shared" si="20"/>
        <v>5</v>
      </c>
      <c r="AH32" s="10">
        <f t="shared" si="21"/>
        <v>5</v>
      </c>
      <c r="AI32" s="56">
        <v>1</v>
      </c>
      <c r="AJ32" s="56">
        <v>0.5</v>
      </c>
      <c r="AK32" s="10">
        <f t="shared" si="22"/>
        <v>50</v>
      </c>
      <c r="AL32" s="10">
        <f t="shared" si="23"/>
        <v>5</v>
      </c>
      <c r="AM32" s="10">
        <f t="shared" si="24"/>
        <v>2.5</v>
      </c>
      <c r="AN32" s="10">
        <f t="shared" si="25"/>
        <v>2.5</v>
      </c>
      <c r="AO32" s="16">
        <f t="shared" si="26"/>
        <v>10</v>
      </c>
      <c r="AP32" s="16">
        <f t="shared" si="27"/>
        <v>3</v>
      </c>
      <c r="AQ32" s="10">
        <f t="shared" si="28"/>
        <v>3</v>
      </c>
      <c r="AR32" s="10">
        <f t="shared" si="29"/>
        <v>2</v>
      </c>
      <c r="AS32" s="10">
        <f t="shared" si="30"/>
        <v>1</v>
      </c>
      <c r="AT32" s="10">
        <f t="shared" si="31"/>
        <v>1</v>
      </c>
      <c r="AU32" s="16">
        <f t="shared" si="32"/>
        <v>20</v>
      </c>
    </row>
    <row r="33" spans="1:47" ht="25.5" x14ac:dyDescent="0.2">
      <c r="A33" s="1" t="s">
        <v>115</v>
      </c>
      <c r="B33" s="9" t="s">
        <v>33</v>
      </c>
      <c r="C33" s="10">
        <f t="shared" si="0"/>
        <v>89.995000000000005</v>
      </c>
      <c r="D33" s="10">
        <f t="shared" si="1"/>
        <v>1</v>
      </c>
      <c r="E33" s="56">
        <v>1</v>
      </c>
      <c r="F33" s="55">
        <v>0.79990000000000006</v>
      </c>
      <c r="G33" s="15">
        <f t="shared" si="2"/>
        <v>79.990000000000009</v>
      </c>
      <c r="H33" s="16">
        <f t="shared" si="3"/>
        <v>50</v>
      </c>
      <c r="I33" s="16">
        <f t="shared" si="4"/>
        <v>39.995000000000005</v>
      </c>
      <c r="J33" s="16">
        <f t="shared" si="5"/>
        <v>39.995000000000005</v>
      </c>
      <c r="K33" s="56">
        <v>1</v>
      </c>
      <c r="L33" s="55">
        <v>1</v>
      </c>
      <c r="M33" s="15">
        <f t="shared" si="6"/>
        <v>100</v>
      </c>
      <c r="N33" s="16">
        <f t="shared" si="7"/>
        <v>15</v>
      </c>
      <c r="O33" s="16">
        <f t="shared" si="8"/>
        <v>15</v>
      </c>
      <c r="P33" s="16">
        <f t="shared" si="9"/>
        <v>15</v>
      </c>
      <c r="Q33" s="56">
        <v>1</v>
      </c>
      <c r="R33" s="56">
        <v>1</v>
      </c>
      <c r="S33" s="10">
        <f t="shared" si="10"/>
        <v>100</v>
      </c>
      <c r="T33" s="10">
        <f t="shared" si="11"/>
        <v>15</v>
      </c>
      <c r="U33" s="10">
        <f t="shared" si="12"/>
        <v>15</v>
      </c>
      <c r="V33" s="10">
        <f t="shared" si="13"/>
        <v>15</v>
      </c>
      <c r="W33" s="56">
        <v>1</v>
      </c>
      <c r="X33" s="56">
        <v>1</v>
      </c>
      <c r="Y33" s="10">
        <f t="shared" si="14"/>
        <v>100</v>
      </c>
      <c r="Z33" s="10">
        <f t="shared" si="15"/>
        <v>10</v>
      </c>
      <c r="AA33" s="10">
        <f t="shared" si="16"/>
        <v>10</v>
      </c>
      <c r="AB33" s="10">
        <f t="shared" si="17"/>
        <v>10</v>
      </c>
      <c r="AC33" s="56">
        <v>1</v>
      </c>
      <c r="AD33" s="56">
        <v>1</v>
      </c>
      <c r="AE33" s="10">
        <f t="shared" si="18"/>
        <v>100</v>
      </c>
      <c r="AF33" s="10">
        <f t="shared" si="19"/>
        <v>5</v>
      </c>
      <c r="AG33" s="10">
        <f t="shared" si="20"/>
        <v>5</v>
      </c>
      <c r="AH33" s="10">
        <f t="shared" si="21"/>
        <v>5</v>
      </c>
      <c r="AI33" s="56">
        <v>1</v>
      </c>
      <c r="AJ33" s="56">
        <v>1</v>
      </c>
      <c r="AK33" s="10">
        <f t="shared" si="22"/>
        <v>100</v>
      </c>
      <c r="AL33" s="10">
        <f t="shared" si="23"/>
        <v>5</v>
      </c>
      <c r="AM33" s="10">
        <f t="shared" si="24"/>
        <v>5</v>
      </c>
      <c r="AN33" s="10">
        <f t="shared" si="25"/>
        <v>5</v>
      </c>
      <c r="AO33" s="16">
        <f t="shared" si="26"/>
        <v>10</v>
      </c>
      <c r="AP33" s="16">
        <f t="shared" si="27"/>
        <v>3</v>
      </c>
      <c r="AQ33" s="10">
        <f t="shared" si="28"/>
        <v>3</v>
      </c>
      <c r="AR33" s="10">
        <f t="shared" si="29"/>
        <v>2</v>
      </c>
      <c r="AS33" s="10">
        <f t="shared" si="30"/>
        <v>1</v>
      </c>
      <c r="AT33" s="10">
        <f t="shared" si="31"/>
        <v>1</v>
      </c>
      <c r="AU33" s="16">
        <f t="shared" si="32"/>
        <v>20</v>
      </c>
    </row>
    <row r="34" spans="1:47" ht="25.5" x14ac:dyDescent="0.2">
      <c r="A34" s="1" t="s">
        <v>116</v>
      </c>
      <c r="B34" s="9" t="s">
        <v>34</v>
      </c>
      <c r="C34" s="10">
        <f t="shared" si="0"/>
        <v>83.504999999999995</v>
      </c>
      <c r="D34" s="10">
        <f t="shared" si="1"/>
        <v>1</v>
      </c>
      <c r="E34" s="56">
        <v>1</v>
      </c>
      <c r="F34" s="55">
        <v>0.75509999999999999</v>
      </c>
      <c r="G34" s="15">
        <f t="shared" si="2"/>
        <v>75.510000000000005</v>
      </c>
      <c r="H34" s="16">
        <f t="shared" si="3"/>
        <v>50</v>
      </c>
      <c r="I34" s="16">
        <f t="shared" si="4"/>
        <v>37.755000000000003</v>
      </c>
      <c r="J34" s="16">
        <f t="shared" si="5"/>
        <v>37.755000000000003</v>
      </c>
      <c r="K34" s="56">
        <v>1</v>
      </c>
      <c r="L34" s="55">
        <v>1</v>
      </c>
      <c r="M34" s="15">
        <f t="shared" si="6"/>
        <v>100</v>
      </c>
      <c r="N34" s="16">
        <f t="shared" si="7"/>
        <v>15</v>
      </c>
      <c r="O34" s="16">
        <f t="shared" si="8"/>
        <v>15</v>
      </c>
      <c r="P34" s="16">
        <f t="shared" si="9"/>
        <v>15</v>
      </c>
      <c r="Q34" s="56">
        <v>1</v>
      </c>
      <c r="R34" s="56">
        <v>0.85</v>
      </c>
      <c r="S34" s="10">
        <f t="shared" si="10"/>
        <v>85</v>
      </c>
      <c r="T34" s="10">
        <f t="shared" si="11"/>
        <v>15</v>
      </c>
      <c r="U34" s="10">
        <f t="shared" si="12"/>
        <v>12.75</v>
      </c>
      <c r="V34" s="10">
        <f t="shared" si="13"/>
        <v>12.75</v>
      </c>
      <c r="W34" s="56">
        <v>1</v>
      </c>
      <c r="X34" s="56">
        <v>0.8</v>
      </c>
      <c r="Y34" s="10">
        <f t="shared" si="14"/>
        <v>80</v>
      </c>
      <c r="Z34" s="10">
        <f t="shared" si="15"/>
        <v>10</v>
      </c>
      <c r="AA34" s="10">
        <f t="shared" si="16"/>
        <v>8</v>
      </c>
      <c r="AB34" s="10">
        <f t="shared" si="17"/>
        <v>8</v>
      </c>
      <c r="AC34" s="56">
        <v>1</v>
      </c>
      <c r="AD34" s="56">
        <v>1</v>
      </c>
      <c r="AE34" s="10">
        <f t="shared" si="18"/>
        <v>100</v>
      </c>
      <c r="AF34" s="10">
        <f t="shared" si="19"/>
        <v>5</v>
      </c>
      <c r="AG34" s="10">
        <f t="shared" si="20"/>
        <v>5</v>
      </c>
      <c r="AH34" s="10">
        <f t="shared" si="21"/>
        <v>5</v>
      </c>
      <c r="AI34" s="56">
        <v>1</v>
      </c>
      <c r="AJ34" s="56">
        <v>1</v>
      </c>
      <c r="AK34" s="10">
        <f t="shared" si="22"/>
        <v>100</v>
      </c>
      <c r="AL34" s="10">
        <f t="shared" si="23"/>
        <v>5</v>
      </c>
      <c r="AM34" s="10">
        <f t="shared" si="24"/>
        <v>5</v>
      </c>
      <c r="AN34" s="10">
        <f t="shared" si="25"/>
        <v>5</v>
      </c>
      <c r="AO34" s="16">
        <f t="shared" si="26"/>
        <v>10</v>
      </c>
      <c r="AP34" s="16">
        <f t="shared" si="27"/>
        <v>3</v>
      </c>
      <c r="AQ34" s="10">
        <f t="shared" si="28"/>
        <v>3</v>
      </c>
      <c r="AR34" s="10">
        <f t="shared" si="29"/>
        <v>2</v>
      </c>
      <c r="AS34" s="10">
        <f t="shared" si="30"/>
        <v>1</v>
      </c>
      <c r="AT34" s="10">
        <f t="shared" si="31"/>
        <v>1</v>
      </c>
      <c r="AU34" s="16">
        <f t="shared" si="32"/>
        <v>20</v>
      </c>
    </row>
    <row r="35" spans="1:47" ht="25.5" x14ac:dyDescent="0.2">
      <c r="A35" s="1" t="s">
        <v>117</v>
      </c>
      <c r="B35" s="9" t="s">
        <v>88</v>
      </c>
      <c r="C35" s="10">
        <f t="shared" si="0"/>
        <v>83.9375</v>
      </c>
      <c r="D35" s="10">
        <f t="shared" si="1"/>
        <v>1</v>
      </c>
      <c r="E35" s="56">
        <v>1</v>
      </c>
      <c r="F35" s="55">
        <v>0.85750000000000004</v>
      </c>
      <c r="G35" s="15">
        <f t="shared" si="2"/>
        <v>85.75</v>
      </c>
      <c r="H35" s="16">
        <f t="shared" si="3"/>
        <v>50</v>
      </c>
      <c r="I35" s="16">
        <f t="shared" si="4"/>
        <v>42.875</v>
      </c>
      <c r="J35" s="16">
        <f t="shared" si="5"/>
        <v>42.875</v>
      </c>
      <c r="K35" s="56">
        <v>1</v>
      </c>
      <c r="L35" s="55">
        <v>0.6875</v>
      </c>
      <c r="M35" s="15">
        <f t="shared" si="6"/>
        <v>68.75</v>
      </c>
      <c r="N35" s="16">
        <f t="shared" si="7"/>
        <v>15</v>
      </c>
      <c r="O35" s="16">
        <f t="shared" si="8"/>
        <v>10.3125</v>
      </c>
      <c r="P35" s="16">
        <f t="shared" si="9"/>
        <v>10.3125</v>
      </c>
      <c r="Q35" s="56">
        <v>1</v>
      </c>
      <c r="R35" s="56">
        <v>0.85</v>
      </c>
      <c r="S35" s="10">
        <f t="shared" si="10"/>
        <v>85</v>
      </c>
      <c r="T35" s="10">
        <f t="shared" si="11"/>
        <v>15</v>
      </c>
      <c r="U35" s="10">
        <f t="shared" si="12"/>
        <v>12.75</v>
      </c>
      <c r="V35" s="10">
        <f t="shared" si="13"/>
        <v>12.75</v>
      </c>
      <c r="W35" s="56">
        <v>1</v>
      </c>
      <c r="X35" s="56">
        <v>0.8</v>
      </c>
      <c r="Y35" s="10">
        <f t="shared" si="14"/>
        <v>80</v>
      </c>
      <c r="Z35" s="10">
        <f t="shared" si="15"/>
        <v>10</v>
      </c>
      <c r="AA35" s="10">
        <f t="shared" si="16"/>
        <v>8</v>
      </c>
      <c r="AB35" s="10">
        <f t="shared" si="17"/>
        <v>8</v>
      </c>
      <c r="AC35" s="56">
        <v>1</v>
      </c>
      <c r="AD35" s="56">
        <v>1</v>
      </c>
      <c r="AE35" s="10">
        <f t="shared" si="18"/>
        <v>100</v>
      </c>
      <c r="AF35" s="10">
        <f t="shared" si="19"/>
        <v>5</v>
      </c>
      <c r="AG35" s="10">
        <f t="shared" si="20"/>
        <v>5</v>
      </c>
      <c r="AH35" s="10">
        <f t="shared" si="21"/>
        <v>5</v>
      </c>
      <c r="AI35" s="56">
        <v>1</v>
      </c>
      <c r="AJ35" s="56">
        <v>1</v>
      </c>
      <c r="AK35" s="10">
        <f t="shared" si="22"/>
        <v>100</v>
      </c>
      <c r="AL35" s="10">
        <f t="shared" si="23"/>
        <v>5</v>
      </c>
      <c r="AM35" s="10">
        <f t="shared" si="24"/>
        <v>5</v>
      </c>
      <c r="AN35" s="10">
        <f t="shared" si="25"/>
        <v>5</v>
      </c>
      <c r="AO35" s="16">
        <f t="shared" si="26"/>
        <v>10</v>
      </c>
      <c r="AP35" s="16">
        <f t="shared" si="27"/>
        <v>3</v>
      </c>
      <c r="AQ35" s="10">
        <f t="shared" si="28"/>
        <v>3</v>
      </c>
      <c r="AR35" s="10">
        <f t="shared" si="29"/>
        <v>2</v>
      </c>
      <c r="AS35" s="10">
        <f t="shared" si="30"/>
        <v>1</v>
      </c>
      <c r="AT35" s="10">
        <f t="shared" si="31"/>
        <v>1</v>
      </c>
      <c r="AU35" s="16">
        <f t="shared" si="32"/>
        <v>20</v>
      </c>
    </row>
    <row r="36" spans="1:47" ht="25.5" x14ac:dyDescent="0.2">
      <c r="A36" s="1" t="s">
        <v>118</v>
      </c>
      <c r="B36" s="9" t="s">
        <v>35</v>
      </c>
      <c r="C36" s="10">
        <f t="shared" si="0"/>
        <v>90.72999999999999</v>
      </c>
      <c r="D36" s="10">
        <f t="shared" si="1"/>
        <v>1</v>
      </c>
      <c r="E36" s="56">
        <v>1</v>
      </c>
      <c r="F36" s="55">
        <v>0.92459999999999998</v>
      </c>
      <c r="G36" s="15">
        <f t="shared" si="2"/>
        <v>92.46</v>
      </c>
      <c r="H36" s="16">
        <f t="shared" si="3"/>
        <v>50</v>
      </c>
      <c r="I36" s="16">
        <f t="shared" si="4"/>
        <v>46.23</v>
      </c>
      <c r="J36" s="16">
        <f t="shared" si="5"/>
        <v>46.23</v>
      </c>
      <c r="K36" s="56">
        <v>1</v>
      </c>
      <c r="L36" s="55">
        <v>0.8</v>
      </c>
      <c r="M36" s="15">
        <f t="shared" si="6"/>
        <v>80</v>
      </c>
      <c r="N36" s="16">
        <f t="shared" si="7"/>
        <v>15</v>
      </c>
      <c r="O36" s="16">
        <f t="shared" si="8"/>
        <v>12</v>
      </c>
      <c r="P36" s="16">
        <f t="shared" si="9"/>
        <v>12</v>
      </c>
      <c r="Q36" s="56">
        <v>1</v>
      </c>
      <c r="R36" s="56">
        <v>1</v>
      </c>
      <c r="S36" s="10">
        <f t="shared" si="10"/>
        <v>100</v>
      </c>
      <c r="T36" s="10">
        <f t="shared" si="11"/>
        <v>15</v>
      </c>
      <c r="U36" s="10">
        <f t="shared" si="12"/>
        <v>15</v>
      </c>
      <c r="V36" s="10">
        <f t="shared" si="13"/>
        <v>15</v>
      </c>
      <c r="W36" s="56">
        <v>1</v>
      </c>
      <c r="X36" s="56">
        <v>1</v>
      </c>
      <c r="Y36" s="10">
        <f t="shared" si="14"/>
        <v>100</v>
      </c>
      <c r="Z36" s="10">
        <f t="shared" si="15"/>
        <v>10</v>
      </c>
      <c r="AA36" s="10">
        <f t="shared" si="16"/>
        <v>10</v>
      </c>
      <c r="AB36" s="10">
        <f t="shared" si="17"/>
        <v>10</v>
      </c>
      <c r="AC36" s="56">
        <v>1</v>
      </c>
      <c r="AD36" s="56">
        <v>1</v>
      </c>
      <c r="AE36" s="10">
        <f t="shared" si="18"/>
        <v>100</v>
      </c>
      <c r="AF36" s="10">
        <f t="shared" si="19"/>
        <v>5</v>
      </c>
      <c r="AG36" s="10">
        <f t="shared" si="20"/>
        <v>5</v>
      </c>
      <c r="AH36" s="10">
        <f t="shared" si="21"/>
        <v>5</v>
      </c>
      <c r="AI36" s="56">
        <v>1</v>
      </c>
      <c r="AJ36" s="56">
        <v>0.5</v>
      </c>
      <c r="AK36" s="10">
        <f t="shared" si="22"/>
        <v>50</v>
      </c>
      <c r="AL36" s="10">
        <f t="shared" si="23"/>
        <v>5</v>
      </c>
      <c r="AM36" s="10">
        <f t="shared" si="24"/>
        <v>2.5</v>
      </c>
      <c r="AN36" s="10">
        <f t="shared" si="25"/>
        <v>2.5</v>
      </c>
      <c r="AO36" s="16">
        <f t="shared" si="26"/>
        <v>10</v>
      </c>
      <c r="AP36" s="16">
        <f t="shared" si="27"/>
        <v>3</v>
      </c>
      <c r="AQ36" s="10">
        <f t="shared" si="28"/>
        <v>3</v>
      </c>
      <c r="AR36" s="10">
        <f t="shared" si="29"/>
        <v>2</v>
      </c>
      <c r="AS36" s="10">
        <f t="shared" si="30"/>
        <v>1</v>
      </c>
      <c r="AT36" s="10">
        <f t="shared" si="31"/>
        <v>1</v>
      </c>
      <c r="AU36" s="16">
        <f t="shared" si="32"/>
        <v>20</v>
      </c>
    </row>
    <row r="37" spans="1:47" x14ac:dyDescent="0.2">
      <c r="A37" s="1" t="s">
        <v>119</v>
      </c>
      <c r="B37" s="9" t="s">
        <v>36</v>
      </c>
      <c r="C37" s="10">
        <f t="shared" si="0"/>
        <v>88.128</v>
      </c>
      <c r="D37" s="10">
        <f t="shared" si="1"/>
        <v>1</v>
      </c>
      <c r="E37" s="56">
        <v>1</v>
      </c>
      <c r="F37" s="55">
        <v>0.91949999999999998</v>
      </c>
      <c r="G37" s="15">
        <f t="shared" si="2"/>
        <v>91.95</v>
      </c>
      <c r="H37" s="16">
        <f t="shared" si="3"/>
        <v>50</v>
      </c>
      <c r="I37" s="16">
        <f t="shared" si="4"/>
        <v>45.975000000000001</v>
      </c>
      <c r="J37" s="16">
        <f t="shared" si="5"/>
        <v>45.975000000000001</v>
      </c>
      <c r="K37" s="56">
        <v>1</v>
      </c>
      <c r="L37" s="55">
        <v>0.625</v>
      </c>
      <c r="M37" s="15">
        <f t="shared" si="6"/>
        <v>62.5</v>
      </c>
      <c r="N37" s="16">
        <f t="shared" si="7"/>
        <v>15</v>
      </c>
      <c r="O37" s="16">
        <f t="shared" si="8"/>
        <v>9.375</v>
      </c>
      <c r="P37" s="16">
        <f t="shared" si="9"/>
        <v>9.375</v>
      </c>
      <c r="Q37" s="56">
        <v>1</v>
      </c>
      <c r="R37" s="56">
        <v>1</v>
      </c>
      <c r="S37" s="10">
        <f t="shared" si="10"/>
        <v>100</v>
      </c>
      <c r="T37" s="10">
        <f t="shared" si="11"/>
        <v>15</v>
      </c>
      <c r="U37" s="10">
        <f t="shared" si="12"/>
        <v>15</v>
      </c>
      <c r="V37" s="10">
        <f t="shared" si="13"/>
        <v>15</v>
      </c>
      <c r="W37" s="56">
        <v>1</v>
      </c>
      <c r="X37" s="56">
        <v>0.77780000000000005</v>
      </c>
      <c r="Y37" s="10">
        <f t="shared" si="14"/>
        <v>77.78</v>
      </c>
      <c r="Z37" s="10">
        <f t="shared" si="15"/>
        <v>10</v>
      </c>
      <c r="AA37" s="10">
        <f t="shared" si="16"/>
        <v>7.7779999999999996</v>
      </c>
      <c r="AB37" s="10">
        <f t="shared" si="17"/>
        <v>7.7779999999999996</v>
      </c>
      <c r="AC37" s="56">
        <v>1</v>
      </c>
      <c r="AD37" s="56">
        <v>1</v>
      </c>
      <c r="AE37" s="10">
        <f t="shared" si="18"/>
        <v>100</v>
      </c>
      <c r="AF37" s="10">
        <f t="shared" si="19"/>
        <v>5</v>
      </c>
      <c r="AG37" s="10">
        <f t="shared" si="20"/>
        <v>5</v>
      </c>
      <c r="AH37" s="10">
        <f t="shared" si="21"/>
        <v>5</v>
      </c>
      <c r="AI37" s="56">
        <v>1</v>
      </c>
      <c r="AJ37" s="56">
        <v>1</v>
      </c>
      <c r="AK37" s="10">
        <f t="shared" si="22"/>
        <v>100</v>
      </c>
      <c r="AL37" s="10">
        <f t="shared" si="23"/>
        <v>5</v>
      </c>
      <c r="AM37" s="10">
        <f t="shared" si="24"/>
        <v>5</v>
      </c>
      <c r="AN37" s="10">
        <f t="shared" si="25"/>
        <v>5</v>
      </c>
      <c r="AO37" s="16">
        <f t="shared" si="26"/>
        <v>10</v>
      </c>
      <c r="AP37" s="16">
        <f t="shared" si="27"/>
        <v>3</v>
      </c>
      <c r="AQ37" s="10">
        <f t="shared" si="28"/>
        <v>3</v>
      </c>
      <c r="AR37" s="10">
        <f t="shared" si="29"/>
        <v>2</v>
      </c>
      <c r="AS37" s="10">
        <f t="shared" si="30"/>
        <v>1</v>
      </c>
      <c r="AT37" s="10">
        <f t="shared" si="31"/>
        <v>1</v>
      </c>
      <c r="AU37" s="16">
        <f t="shared" si="32"/>
        <v>20</v>
      </c>
    </row>
  </sheetData>
  <sheetProtection password="AFF0" sheet="1" objects="1" scenarios="1" formatCells="0" formatColumns="0" formatRows="0" deleteColumns="0" deleteRows="0"/>
  <protectedRanges>
    <protectedRange sqref="C17:C37" name="krista_tr_25389_0_0"/>
    <protectedRange sqref="D17:D37" name="krista_tr_237_0_5"/>
    <protectedRange sqref="G17:G37" name="krista_tf_16747_0_4"/>
    <protectedRange sqref="H17:H37" name="krista_tf_529_0_4"/>
    <protectedRange sqref="I17:I37" name="krista_tf_530_0_4"/>
    <protectedRange sqref="J17:J37" name="krista_tr_531_0_4"/>
    <protectedRange sqref="M17:M37" name="krista_tf_16748_0_4"/>
    <protectedRange sqref="N17:N37" name="krista_tf_534_0_4"/>
    <protectedRange sqref="O17:O37" name="krista_tf_535_0_4"/>
    <protectedRange sqref="P17:P37" name="krista_tr_536_0_4"/>
    <protectedRange sqref="S17:S37" name="krista_tf_25801_0_0"/>
    <protectedRange sqref="T17:T37" name="krista_tf_25803_0_0"/>
    <protectedRange sqref="U17:U37" name="krista_tf_25804_0_0"/>
    <protectedRange sqref="V17:V37" name="krista_tr_25805_0_0"/>
    <protectedRange sqref="Y17:Y37" name="krista_tf_25808_0_0"/>
    <protectedRange sqref="Z17:Z37" name="krista_tf_25810_0_0"/>
    <protectedRange sqref="AA17:AA37" name="krista_tf_25811_0_0"/>
    <protectedRange sqref="AB17:AB37" name="krista_tr_25812_0_0"/>
    <protectedRange sqref="AE17:AE37" name="krista_tf_25817_0_0"/>
    <protectedRange sqref="AF17:AF37" name="krista_tf_25819_0_0"/>
    <protectedRange sqref="AG17:AG37" name="krista_tf_25820_0_0"/>
    <protectedRange sqref="AH17:AH37" name="krista_tr_25821_0_0"/>
    <protectedRange sqref="AK17:AK37" name="krista_tf_25823_0_0"/>
    <protectedRange sqref="AL17:AL37" name="krista_tf_25825_0_0"/>
    <protectedRange sqref="AM17:AM37" name="krista_tf_25826_0_0"/>
    <protectedRange sqref="AN17:AN37" name="krista_tr_25827_0_0"/>
    <protectedRange sqref="AO17:AO37" name="krista_tf_552_0_4"/>
    <protectedRange sqref="AP17:AP37" name="krista_tf_553_0_4"/>
    <protectedRange sqref="AQ17:AQ37" name="krista_tf_25806_0_0"/>
    <protectedRange sqref="AR17:AR37" name="krista_tf_25813_0_0"/>
    <protectedRange sqref="AS17:AS37" name="krista_tf_25814_0_0"/>
    <protectedRange sqref="AT17:AT37" name="krista_tf_25815_0_0"/>
    <protectedRange sqref="AU17:AU37" name="krista_tf_557_0_4"/>
  </protectedRanges>
  <mergeCells count="12">
    <mergeCell ref="AO15:AU15"/>
    <mergeCell ref="A1:B1"/>
    <mergeCell ref="A15:A16"/>
    <mergeCell ref="B15:B16"/>
    <mergeCell ref="C15:C16"/>
    <mergeCell ref="D15:D16"/>
    <mergeCell ref="E15:J15"/>
    <mergeCell ref="K15:P15"/>
    <mergeCell ref="Q15:V15"/>
    <mergeCell ref="W15:AB15"/>
    <mergeCell ref="AC15:AH15"/>
    <mergeCell ref="AI15:AN15"/>
  </mergeCells>
  <conditionalFormatting sqref="A8:A13">
    <cfRule type="expression" dxfId="0" priority="1" stopIfTrue="1">
      <formula>"(сумм(A8:F12)&lt;&gt;100"</formula>
    </cfRule>
  </conditionalFormatting>
  <dataValidations count="1">
    <dataValidation type="list" allowBlank="1" showDropDown="1" showInputMessage="1" showErrorMessage="1" sqref="K17:K37 D17:E37">
      <formula1>"0,1,"</formula1>
    </dataValidation>
  </dataValidations>
  <pageMargins left="0.31496062992125984" right="0.23622047244094491" top="0.27559055118110237" bottom="0.23622047244094491" header="0.27559055118110237" footer="0.23622047244094491"/>
  <pageSetup paperSize="9" fitToWidth="0" orientation="landscape" r:id="rId1"/>
  <headerFooter alignWithMargins="0"/>
  <colBreaks count="3" manualBreakCount="3">
    <brk id="10" max="1048575" man="1"/>
    <brk id="22" max="37" man="1"/>
    <brk id="34" max="1048575" man="1"/>
  </colBreaks>
  <customProperties>
    <customPr name="15241" r:id="rId2"/>
    <customPr name="15242" r:id="rId3"/>
    <customPr name="15243" r:id="rId4"/>
    <customPr name="25828" r:id="rId5"/>
    <customPr name="25829" r:id="rId6"/>
    <customPr name="25830" r:id="rId7"/>
    <customPr name="25831" r:id="rId8"/>
    <customPr name="krista_fm_columnsmarkup" r:id="rId9"/>
    <customPr name="krista_fm_consts" r:id="rId10"/>
    <customPr name="krista_fm_Events" r:id="rId11"/>
    <customPr name="krista_fm_metadataXML" r:id="rId12"/>
    <customPr name="krista_fm_rowsaxis" r:id="rId13"/>
    <customPr name="krista_fm_rowsmarkup" r:id="rId14"/>
    <customPr name="krista_SheetHistory" r:id="rId15"/>
    <customPr name="p14" r:id="rId16"/>
    <customPr name="p16" r:id="rId17"/>
    <customPr name="p17" r:id="rId18"/>
  </customProperties>
  <legacyDrawing r:id="rId1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tabColor indexed="48"/>
  </sheetPr>
  <dimension ref="A1:AZ28"/>
  <sheetViews>
    <sheetView zoomScaleNormal="100" workbookViewId="0">
      <selection sqref="A1:D1"/>
    </sheetView>
  </sheetViews>
  <sheetFormatPr defaultRowHeight="12.75" outlineLevelRow="1" x14ac:dyDescent="0.2"/>
  <cols>
    <col min="1" max="1" width="6.28515625" style="12" customWidth="1"/>
    <col min="2" max="2" width="108" style="12" customWidth="1"/>
    <col min="3" max="3" width="16.85546875" style="12" customWidth="1"/>
    <col min="4" max="4" width="13" style="12" customWidth="1"/>
    <col min="5" max="7" width="16.140625" style="12" customWidth="1"/>
    <col min="8" max="32" width="16.7109375" style="12" customWidth="1"/>
    <col min="33" max="33" width="16.7109375" style="12" hidden="1" customWidth="1"/>
    <col min="34" max="34" width="20.7109375" style="12" customWidth="1"/>
    <col min="35" max="37" width="16.7109375" style="12" customWidth="1"/>
    <col min="38" max="38" width="17.28515625" style="12" hidden="1" customWidth="1"/>
    <col min="39" max="42" width="17.28515625" style="12" customWidth="1"/>
    <col min="43" max="48" width="17.28515625" style="12" hidden="1" customWidth="1"/>
    <col min="49" max="51" width="13" style="12" hidden="1" customWidth="1"/>
    <col min="52" max="52" width="19" style="12" hidden="1" customWidth="1"/>
    <col min="53" max="53" width="13" style="12" customWidth="1"/>
    <col min="54" max="58" width="12" style="12" customWidth="1"/>
    <col min="59" max="63" width="27.42578125" style="12" customWidth="1"/>
    <col min="64" max="64" width="41.42578125" style="12" customWidth="1"/>
    <col min="65" max="65" width="36.85546875" style="12" customWidth="1"/>
    <col min="66" max="67" width="27.42578125" style="12" customWidth="1"/>
    <col min="68" max="70" width="37.28515625" style="12" customWidth="1"/>
    <col min="71" max="79" width="27.42578125" style="12" customWidth="1"/>
    <col min="80" max="80" width="60.85546875" style="12" customWidth="1"/>
    <col min="81" max="86" width="27.42578125" style="12" customWidth="1"/>
    <col min="87" max="89" width="31.28515625" style="12" customWidth="1"/>
    <col min="90" max="90" width="27.42578125" style="12" customWidth="1"/>
    <col min="91" max="93" width="34.28515625" style="12" customWidth="1"/>
    <col min="94" max="97" width="27.42578125" style="12" customWidth="1"/>
    <col min="98" max="98" width="39.42578125" style="12" customWidth="1"/>
    <col min="99" max="99" width="41.28515625" style="12" customWidth="1"/>
    <col min="100" max="111" width="27.42578125" style="12" customWidth="1"/>
    <col min="112" max="113" width="9.140625" style="12"/>
    <col min="114" max="114" width="10.28515625" style="12" bestFit="1" customWidth="1"/>
    <col min="115" max="116" width="9.140625" style="12"/>
    <col min="117" max="117" width="10.28515625" style="12" bestFit="1" customWidth="1"/>
    <col min="118" max="119" width="9.140625" style="12"/>
    <col min="120" max="120" width="10.28515625" style="12" bestFit="1" customWidth="1"/>
    <col min="121" max="122" width="9.140625" style="12"/>
    <col min="123" max="123" width="10.28515625" style="12" bestFit="1" customWidth="1"/>
    <col min="124" max="125" width="9.140625" style="12"/>
    <col min="126" max="126" width="10.28515625" style="12" bestFit="1" customWidth="1"/>
    <col min="127" max="128" width="9.140625" style="12"/>
    <col min="129" max="129" width="10.28515625" style="12" bestFit="1" customWidth="1"/>
    <col min="130" max="131" width="9.140625" style="12"/>
    <col min="132" max="132" width="10.28515625" style="12" bestFit="1" customWidth="1"/>
    <col min="133" max="134" width="9.140625" style="12"/>
    <col min="135" max="135" width="10.28515625" style="12" bestFit="1" customWidth="1"/>
    <col min="136" max="137" width="9.140625" style="12"/>
    <col min="138" max="138" width="10.28515625" style="12" bestFit="1" customWidth="1"/>
    <col min="139" max="140" width="9.140625" style="12"/>
    <col min="141" max="141" width="10.28515625" style="12" bestFit="1" customWidth="1"/>
    <col min="142" max="143" width="9.140625" style="12"/>
    <col min="144" max="144" width="10.28515625" style="12" bestFit="1" customWidth="1"/>
    <col min="145" max="146" width="9.140625" style="12"/>
    <col min="147" max="147" width="10.28515625" style="12" bestFit="1" customWidth="1"/>
    <col min="148" max="149" width="9.140625" style="12"/>
    <col min="150" max="150" width="10.28515625" style="12" bestFit="1" customWidth="1"/>
    <col min="151" max="152" width="9.140625" style="12"/>
    <col min="153" max="153" width="10.28515625" style="12" bestFit="1" customWidth="1"/>
    <col min="154" max="155" width="9.140625" style="12"/>
    <col min="156" max="156" width="10.28515625" style="12" bestFit="1" customWidth="1"/>
    <col min="157" max="158" width="9.140625" style="12"/>
    <col min="159" max="159" width="10.28515625" style="12" bestFit="1" customWidth="1"/>
    <col min="160" max="161" width="9.140625" style="12"/>
    <col min="162" max="162" width="10.28515625" style="12" bestFit="1" customWidth="1"/>
    <col min="163" max="164" width="9.140625" style="12"/>
    <col min="165" max="165" width="10.28515625" style="12" bestFit="1" customWidth="1"/>
    <col min="166" max="167" width="9.140625" style="12"/>
    <col min="168" max="168" width="10.28515625" style="12" bestFit="1" customWidth="1"/>
    <col min="169" max="170" width="9.140625" style="12"/>
    <col min="171" max="171" width="10.28515625" style="12" bestFit="1" customWidth="1"/>
    <col min="172" max="173" width="9.140625" style="12"/>
    <col min="174" max="174" width="10.28515625" style="12" bestFit="1" customWidth="1"/>
    <col min="175" max="176" width="9.140625" style="12"/>
    <col min="177" max="177" width="10.28515625" style="12" bestFit="1" customWidth="1"/>
    <col min="178" max="179" width="9.140625" style="12"/>
    <col min="180" max="180" width="10.28515625" style="12" bestFit="1" customWidth="1"/>
    <col min="181" max="182" width="9.140625" style="12"/>
    <col min="183" max="183" width="10.28515625" style="12" bestFit="1" customWidth="1"/>
    <col min="184" max="185" width="9.140625" style="12"/>
    <col min="186" max="186" width="10.28515625" style="12" bestFit="1" customWidth="1"/>
    <col min="187" max="188" width="9.140625" style="12"/>
    <col min="189" max="189" width="10.28515625" style="12" bestFit="1" customWidth="1"/>
    <col min="190" max="191" width="9.140625" style="12"/>
    <col min="192" max="192" width="10.28515625" style="12" bestFit="1" customWidth="1"/>
    <col min="193" max="194" width="9.140625" style="12"/>
    <col min="195" max="195" width="10.28515625" style="12" bestFit="1" customWidth="1"/>
    <col min="196" max="197" width="9.140625" style="12"/>
    <col min="198" max="198" width="10.28515625" style="12" bestFit="1" customWidth="1"/>
    <col min="199" max="200" width="9.140625" style="12"/>
    <col min="201" max="201" width="10.28515625" style="12" bestFit="1" customWidth="1"/>
    <col min="202" max="203" width="9.140625" style="12"/>
    <col min="204" max="204" width="10.28515625" style="12" bestFit="1" customWidth="1"/>
    <col min="205" max="206" width="9.140625" style="12"/>
    <col min="207" max="207" width="10.28515625" style="12" bestFit="1" customWidth="1"/>
    <col min="208" max="209" width="9.140625" style="12"/>
    <col min="210" max="210" width="10.28515625" style="12" bestFit="1" customWidth="1"/>
    <col min="211" max="212" width="9.140625" style="12"/>
    <col min="213" max="213" width="10.28515625" style="12" bestFit="1" customWidth="1"/>
    <col min="214" max="215" width="9.140625" style="12"/>
    <col min="216" max="216" width="10.28515625" style="12" bestFit="1" customWidth="1"/>
    <col min="217" max="218" width="9.140625" style="12"/>
    <col min="219" max="219" width="10.28515625" style="12" bestFit="1" customWidth="1"/>
    <col min="220" max="221" width="9.140625" style="12"/>
    <col min="222" max="222" width="10.28515625" style="12" bestFit="1" customWidth="1"/>
    <col min="223" max="224" width="9.140625" style="12"/>
    <col min="225" max="225" width="10.28515625" style="12" bestFit="1" customWidth="1"/>
    <col min="226" max="227" width="9.140625" style="12"/>
    <col min="228" max="228" width="10.28515625" style="12" bestFit="1" customWidth="1"/>
    <col min="229" max="230" width="9.140625" style="12"/>
    <col min="231" max="231" width="10.28515625" style="12" bestFit="1" customWidth="1"/>
    <col min="232" max="233" width="9.140625" style="12"/>
    <col min="234" max="234" width="10.28515625" style="12" bestFit="1" customWidth="1"/>
    <col min="235" max="236" width="9.140625" style="12"/>
    <col min="237" max="237" width="10.28515625" style="12" bestFit="1" customWidth="1"/>
    <col min="238" max="239" width="9.140625" style="12"/>
    <col min="240" max="240" width="10.28515625" style="12" bestFit="1" customWidth="1"/>
    <col min="241" max="242" width="9.140625" style="12"/>
    <col min="243" max="243" width="10.28515625" style="12" bestFit="1" customWidth="1"/>
    <col min="244" max="245" width="9.140625" style="12"/>
    <col min="246" max="246" width="10.28515625" style="12" bestFit="1" customWidth="1"/>
    <col min="247" max="248" width="9.140625" style="12"/>
    <col min="249" max="249" width="10.28515625" style="12" bestFit="1" customWidth="1"/>
    <col min="250" max="251" width="9.140625" style="12"/>
    <col min="252" max="252" width="10.28515625" style="12" bestFit="1" customWidth="1"/>
    <col min="253" max="16384" width="9.140625" style="12"/>
  </cols>
  <sheetData>
    <row r="1" spans="1:7" ht="26.25" customHeight="1" x14ac:dyDescent="0.2">
      <c r="A1" s="140" t="s">
        <v>121</v>
      </c>
      <c r="B1" s="141"/>
      <c r="C1" s="141"/>
      <c r="D1" s="141"/>
      <c r="E1" s="11"/>
      <c r="F1" s="11"/>
      <c r="G1" s="11"/>
    </row>
    <row r="2" spans="1:7" ht="12.75" customHeight="1" x14ac:dyDescent="0.2"/>
    <row r="3" spans="1:7" ht="12.75" hidden="1" customHeight="1" outlineLevel="1" x14ac:dyDescent="0.2">
      <c r="A3" s="13" t="s">
        <v>13</v>
      </c>
      <c r="B3" s="13"/>
      <c r="C3" s="54"/>
      <c r="D3" s="54"/>
    </row>
    <row r="4" spans="1:7" ht="12.75" hidden="1" customHeight="1" outlineLevel="1" x14ac:dyDescent="0.2">
      <c r="A4" s="13" t="s">
        <v>41</v>
      </c>
      <c r="B4" s="13"/>
      <c r="C4" s="54"/>
      <c r="D4" s="54"/>
    </row>
    <row r="5" spans="1:7" ht="12.75" customHeight="1" collapsed="1" thickBot="1" x14ac:dyDescent="0.25"/>
    <row r="6" spans="1:7" ht="28.5" customHeight="1" thickBot="1" x14ac:dyDescent="0.25">
      <c r="A6" s="14" t="s">
        <v>8</v>
      </c>
      <c r="B6" s="14" t="s">
        <v>7</v>
      </c>
      <c r="C6" s="14" t="s">
        <v>5</v>
      </c>
      <c r="D6" s="14" t="s">
        <v>42</v>
      </c>
    </row>
    <row r="7" spans="1:7" customFormat="1" x14ac:dyDescent="0.2">
      <c r="A7" s="1" t="s">
        <v>99</v>
      </c>
      <c r="B7" s="9" t="s">
        <v>19</v>
      </c>
      <c r="C7" s="55">
        <v>90.843999999999994</v>
      </c>
      <c r="D7" s="10">
        <f t="shared" ref="D7:D27" si="0">IF(C7="","",RANK(C7,Криста_Мера_17_0))</f>
        <v>3</v>
      </c>
    </row>
    <row r="8" spans="1:7" customFormat="1" x14ac:dyDescent="0.2">
      <c r="A8" s="1" t="s">
        <v>100</v>
      </c>
      <c r="B8" s="9" t="s">
        <v>51</v>
      </c>
      <c r="C8" s="55">
        <v>81.93</v>
      </c>
      <c r="D8" s="10">
        <f t="shared" si="0"/>
        <v>14</v>
      </c>
    </row>
    <row r="9" spans="1:7" customFormat="1" x14ac:dyDescent="0.2">
      <c r="A9" s="1" t="s">
        <v>101</v>
      </c>
      <c r="B9" s="9" t="s">
        <v>20</v>
      </c>
      <c r="C9" s="55">
        <v>87.772999999999996</v>
      </c>
      <c r="D9" s="10">
        <f t="shared" si="0"/>
        <v>9</v>
      </c>
    </row>
    <row r="10" spans="1:7" customFormat="1" x14ac:dyDescent="0.2">
      <c r="A10" s="1" t="s">
        <v>102</v>
      </c>
      <c r="B10" s="9" t="s">
        <v>21</v>
      </c>
      <c r="C10" s="55">
        <v>92.046499999999995</v>
      </c>
      <c r="D10" s="10">
        <f t="shared" si="0"/>
        <v>2</v>
      </c>
    </row>
    <row r="11" spans="1:7" customFormat="1" x14ac:dyDescent="0.2">
      <c r="A11" s="1" t="s">
        <v>103</v>
      </c>
      <c r="B11" s="9" t="s">
        <v>22</v>
      </c>
      <c r="C11" s="55">
        <v>90.53</v>
      </c>
      <c r="D11" s="10">
        <f t="shared" si="0"/>
        <v>5</v>
      </c>
    </row>
    <row r="12" spans="1:7" customFormat="1" x14ac:dyDescent="0.2">
      <c r="A12" s="1" t="s">
        <v>104</v>
      </c>
      <c r="B12" s="9" t="s">
        <v>23</v>
      </c>
      <c r="C12" s="55">
        <v>73.2</v>
      </c>
      <c r="D12" s="10">
        <f t="shared" si="0"/>
        <v>17</v>
      </c>
    </row>
    <row r="13" spans="1:7" customFormat="1" x14ac:dyDescent="0.2">
      <c r="A13" s="1" t="s">
        <v>105</v>
      </c>
      <c r="B13" s="9" t="s">
        <v>24</v>
      </c>
      <c r="C13" s="55">
        <v>85.355000000000004</v>
      </c>
      <c r="D13" s="10">
        <f t="shared" si="0"/>
        <v>10</v>
      </c>
    </row>
    <row r="14" spans="1:7" customFormat="1" ht="25.5" x14ac:dyDescent="0.2">
      <c r="A14" s="1" t="s">
        <v>106</v>
      </c>
      <c r="B14" s="9" t="s">
        <v>25</v>
      </c>
      <c r="C14" s="55">
        <v>71.182500000000005</v>
      </c>
      <c r="D14" s="10">
        <f t="shared" si="0"/>
        <v>19</v>
      </c>
    </row>
    <row r="15" spans="1:7" customFormat="1" ht="25.5" x14ac:dyDescent="0.2">
      <c r="A15" s="1" t="s">
        <v>107</v>
      </c>
      <c r="B15" s="9" t="s">
        <v>50</v>
      </c>
      <c r="C15" s="55">
        <v>67.022499999999994</v>
      </c>
      <c r="D15" s="10">
        <f t="shared" si="0"/>
        <v>21</v>
      </c>
    </row>
    <row r="16" spans="1:7" customFormat="1" x14ac:dyDescent="0.2">
      <c r="A16" s="1" t="s">
        <v>108</v>
      </c>
      <c r="B16" s="9" t="s">
        <v>26</v>
      </c>
      <c r="C16" s="55">
        <v>72.75</v>
      </c>
      <c r="D16" s="10">
        <f t="shared" si="0"/>
        <v>18</v>
      </c>
    </row>
    <row r="17" spans="1:4" customFormat="1" x14ac:dyDescent="0.2">
      <c r="A17" s="1" t="s">
        <v>109</v>
      </c>
      <c r="B17" s="9" t="s">
        <v>27</v>
      </c>
      <c r="C17" s="55">
        <v>67.245000000000005</v>
      </c>
      <c r="D17" s="10">
        <f t="shared" si="0"/>
        <v>20</v>
      </c>
    </row>
    <row r="18" spans="1:4" customFormat="1" x14ac:dyDescent="0.2">
      <c r="A18" s="1" t="s">
        <v>110</v>
      </c>
      <c r="B18" s="9" t="s">
        <v>28</v>
      </c>
      <c r="C18" s="55">
        <v>83.0625</v>
      </c>
      <c r="D18" s="10">
        <f t="shared" si="0"/>
        <v>13</v>
      </c>
    </row>
    <row r="19" spans="1:4" customFormat="1" x14ac:dyDescent="0.2">
      <c r="A19" s="1" t="s">
        <v>111</v>
      </c>
      <c r="B19" s="9" t="s">
        <v>29</v>
      </c>
      <c r="C19" s="55">
        <v>95.944999999999993</v>
      </c>
      <c r="D19" s="10">
        <f t="shared" si="0"/>
        <v>1</v>
      </c>
    </row>
    <row r="20" spans="1:4" customFormat="1" x14ac:dyDescent="0.2">
      <c r="A20" s="1" t="s">
        <v>112</v>
      </c>
      <c r="B20" s="9" t="s">
        <v>30</v>
      </c>
      <c r="C20" s="55">
        <v>88.549000000000007</v>
      </c>
      <c r="D20" s="10">
        <f t="shared" si="0"/>
        <v>7</v>
      </c>
    </row>
    <row r="21" spans="1:4" customFormat="1" x14ac:dyDescent="0.2">
      <c r="A21" s="1" t="s">
        <v>113</v>
      </c>
      <c r="B21" s="9" t="s">
        <v>31</v>
      </c>
      <c r="C21" s="55">
        <v>73.573999999999998</v>
      </c>
      <c r="D21" s="10">
        <f t="shared" si="0"/>
        <v>16</v>
      </c>
    </row>
    <row r="22" spans="1:4" customFormat="1" x14ac:dyDescent="0.2">
      <c r="A22" s="1" t="s">
        <v>114</v>
      </c>
      <c r="B22" s="9" t="s">
        <v>32</v>
      </c>
      <c r="C22" s="55">
        <v>74.043999999999997</v>
      </c>
      <c r="D22" s="10">
        <f t="shared" si="0"/>
        <v>15</v>
      </c>
    </row>
    <row r="23" spans="1:4" customFormat="1" x14ac:dyDescent="0.2">
      <c r="A23" s="1" t="s">
        <v>115</v>
      </c>
      <c r="B23" s="9" t="s">
        <v>33</v>
      </c>
      <c r="C23" s="55">
        <v>89.995000000000005</v>
      </c>
      <c r="D23" s="10">
        <f t="shared" si="0"/>
        <v>6</v>
      </c>
    </row>
    <row r="24" spans="1:4" customFormat="1" x14ac:dyDescent="0.2">
      <c r="A24" s="1" t="s">
        <v>116</v>
      </c>
      <c r="B24" s="9" t="s">
        <v>34</v>
      </c>
      <c r="C24" s="55">
        <v>83.504999999999995</v>
      </c>
      <c r="D24" s="10">
        <f t="shared" si="0"/>
        <v>12</v>
      </c>
    </row>
    <row r="25" spans="1:4" customFormat="1" x14ac:dyDescent="0.2">
      <c r="A25" s="1" t="s">
        <v>117</v>
      </c>
      <c r="B25" s="9" t="s">
        <v>88</v>
      </c>
      <c r="C25" s="55">
        <v>83.9375</v>
      </c>
      <c r="D25" s="10">
        <f t="shared" si="0"/>
        <v>11</v>
      </c>
    </row>
    <row r="26" spans="1:4" customFormat="1" x14ac:dyDescent="0.2">
      <c r="A26" s="1" t="s">
        <v>118</v>
      </c>
      <c r="B26" s="9" t="s">
        <v>35</v>
      </c>
      <c r="C26" s="55">
        <v>90.73</v>
      </c>
      <c r="D26" s="10">
        <f t="shared" si="0"/>
        <v>4</v>
      </c>
    </row>
    <row r="27" spans="1:4" customFormat="1" x14ac:dyDescent="0.2">
      <c r="A27" s="1" t="s">
        <v>119</v>
      </c>
      <c r="B27" s="9" t="s">
        <v>36</v>
      </c>
      <c r="C27" s="55">
        <v>88.128</v>
      </c>
      <c r="D27" s="10">
        <f t="shared" si="0"/>
        <v>8</v>
      </c>
    </row>
    <row r="28" spans="1:4" x14ac:dyDescent="0.2">
      <c r="C28" s="35"/>
    </row>
  </sheetData>
  <sheetProtection password="AFF0" sheet="1" objects="1" scenarios="1" formatCells="0" formatColumns="0" formatRows="0" deleteColumns="0" deleteRows="0"/>
  <protectedRanges>
    <protectedRange sqref="D7:D27" name="krista_tf_8792_0_0"/>
  </protectedRanges>
  <sortState ref="A8:D30">
    <sortCondition ref="D8"/>
  </sortState>
  <mergeCells count="1">
    <mergeCell ref="A1:D1"/>
  </mergeCells>
  <pageMargins left="0" right="0" top="0" bottom="0" header="0" footer="0"/>
  <pageSetup paperSize="9" scale="90" orientation="landscape" r:id="rId1"/>
  <headerFooter alignWithMargins="0"/>
  <customProperties>
    <customPr name="273" r:id="rId2"/>
    <customPr name="krista_fm_columnsmarkup" r:id="rId3"/>
    <customPr name="krista_fm_consts" r:id="rId4"/>
    <customPr name="krista_fm_Events" r:id="rId5"/>
    <customPr name="krista_fm_metadataXML" r:id="rId6"/>
    <customPr name="krista_fm_rowsaxis" r:id="rId7"/>
    <customPr name="krista_fm_rowsmarkup" r:id="rId8"/>
    <customPr name="krista_SheetHistory" r:id="rId9"/>
    <customPr name="p8" r:id="rId10"/>
    <customPr name="p9" r:id="rId11"/>
  </customProperties>
  <legacyDrawing r:id="rId1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BA28"/>
  <sheetViews>
    <sheetView zoomScaleNormal="100" workbookViewId="0">
      <selection activeCell="A6" sqref="A6"/>
    </sheetView>
  </sheetViews>
  <sheetFormatPr defaultRowHeight="12.75" outlineLevelRow="1" x14ac:dyDescent="0.2"/>
  <cols>
    <col min="1" max="1" width="6.28515625" style="12" customWidth="1"/>
    <col min="2" max="2" width="117.5703125" style="12" customWidth="1"/>
    <col min="3" max="3" width="10.7109375" style="12" customWidth="1"/>
    <col min="4" max="4" width="13" style="12" customWidth="1"/>
    <col min="5" max="8" width="16.140625" style="12" customWidth="1"/>
    <col min="9" max="33" width="16.7109375" style="12" customWidth="1"/>
    <col min="34" max="34" width="16.7109375" style="12" hidden="1" customWidth="1"/>
    <col min="35" max="35" width="20.7109375" style="12" customWidth="1"/>
    <col min="36" max="38" width="16.7109375" style="12" customWidth="1"/>
    <col min="39" max="39" width="17.28515625" style="12" hidden="1" customWidth="1"/>
    <col min="40" max="43" width="17.28515625" style="12" customWidth="1"/>
    <col min="44" max="49" width="17.28515625" style="12" hidden="1" customWidth="1"/>
    <col min="50" max="52" width="13" style="12" hidden="1" customWidth="1"/>
    <col min="53" max="53" width="19" style="12" hidden="1" customWidth="1"/>
    <col min="54" max="54" width="13" style="12" customWidth="1"/>
    <col min="55" max="59" width="12" style="12" customWidth="1"/>
    <col min="60" max="64" width="27.42578125" style="12" customWidth="1"/>
    <col min="65" max="65" width="41.42578125" style="12" customWidth="1"/>
    <col min="66" max="66" width="36.85546875" style="12" customWidth="1"/>
    <col min="67" max="68" width="27.42578125" style="12" customWidth="1"/>
    <col min="69" max="71" width="37.28515625" style="12" customWidth="1"/>
    <col min="72" max="80" width="27.42578125" style="12" customWidth="1"/>
    <col min="81" max="81" width="60.85546875" style="12" customWidth="1"/>
    <col min="82" max="87" width="27.42578125" style="12" customWidth="1"/>
    <col min="88" max="90" width="31.28515625" style="12" customWidth="1"/>
    <col min="91" max="91" width="27.42578125" style="12" customWidth="1"/>
    <col min="92" max="94" width="34.28515625" style="12" customWidth="1"/>
    <col min="95" max="98" width="27.42578125" style="12" customWidth="1"/>
    <col min="99" max="99" width="39.42578125" style="12" customWidth="1"/>
    <col min="100" max="100" width="41.28515625" style="12" customWidth="1"/>
    <col min="101" max="112" width="27.42578125" style="12" customWidth="1"/>
    <col min="113" max="114" width="9.140625" style="12"/>
    <col min="115" max="115" width="10.28515625" style="12" bestFit="1" customWidth="1"/>
    <col min="116" max="117" width="9.140625" style="12"/>
    <col min="118" max="118" width="10.28515625" style="12" bestFit="1" customWidth="1"/>
    <col min="119" max="120" width="9.140625" style="12"/>
    <col min="121" max="121" width="10.28515625" style="12" bestFit="1" customWidth="1"/>
    <col min="122" max="123" width="9.140625" style="12"/>
    <col min="124" max="124" width="10.28515625" style="12" bestFit="1" customWidth="1"/>
    <col min="125" max="126" width="9.140625" style="12"/>
    <col min="127" max="127" width="10.28515625" style="12" bestFit="1" customWidth="1"/>
    <col min="128" max="129" width="9.140625" style="12"/>
    <col min="130" max="130" width="10.28515625" style="12" bestFit="1" customWidth="1"/>
    <col min="131" max="132" width="9.140625" style="12"/>
    <col min="133" max="133" width="10.28515625" style="12" bestFit="1" customWidth="1"/>
    <col min="134" max="135" width="9.140625" style="12"/>
    <col min="136" max="136" width="10.28515625" style="12" bestFit="1" customWidth="1"/>
    <col min="137" max="138" width="9.140625" style="12"/>
    <col min="139" max="139" width="10.28515625" style="12" bestFit="1" customWidth="1"/>
    <col min="140" max="141" width="9.140625" style="12"/>
    <col min="142" max="142" width="10.28515625" style="12" bestFit="1" customWidth="1"/>
    <col min="143" max="144" width="9.140625" style="12"/>
    <col min="145" max="145" width="10.28515625" style="12" bestFit="1" customWidth="1"/>
    <col min="146" max="147" width="9.140625" style="12"/>
    <col min="148" max="148" width="10.28515625" style="12" bestFit="1" customWidth="1"/>
    <col min="149" max="150" width="9.140625" style="12"/>
    <col min="151" max="151" width="10.28515625" style="12" bestFit="1" customWidth="1"/>
    <col min="152" max="153" width="9.140625" style="12"/>
    <col min="154" max="154" width="10.28515625" style="12" bestFit="1" customWidth="1"/>
    <col min="155" max="156" width="9.140625" style="12"/>
    <col min="157" max="157" width="10.28515625" style="12" bestFit="1" customWidth="1"/>
    <col min="158" max="159" width="9.140625" style="12"/>
    <col min="160" max="160" width="10.28515625" style="12" bestFit="1" customWidth="1"/>
    <col min="161" max="162" width="9.140625" style="12"/>
    <col min="163" max="163" width="10.28515625" style="12" bestFit="1" customWidth="1"/>
    <col min="164" max="165" width="9.140625" style="12"/>
    <col min="166" max="166" width="10.28515625" style="12" bestFit="1" customWidth="1"/>
    <col min="167" max="168" width="9.140625" style="12"/>
    <col min="169" max="169" width="10.28515625" style="12" bestFit="1" customWidth="1"/>
    <col min="170" max="171" width="9.140625" style="12"/>
    <col min="172" max="172" width="10.28515625" style="12" bestFit="1" customWidth="1"/>
    <col min="173" max="174" width="9.140625" style="12"/>
    <col min="175" max="175" width="10.28515625" style="12" bestFit="1" customWidth="1"/>
    <col min="176" max="177" width="9.140625" style="12"/>
    <col min="178" max="178" width="10.28515625" style="12" bestFit="1" customWidth="1"/>
    <col min="179" max="180" width="9.140625" style="12"/>
    <col min="181" max="181" width="10.28515625" style="12" bestFit="1" customWidth="1"/>
    <col min="182" max="183" width="9.140625" style="12"/>
    <col min="184" max="184" width="10.28515625" style="12" bestFit="1" customWidth="1"/>
    <col min="185" max="186" width="9.140625" style="12"/>
    <col min="187" max="187" width="10.28515625" style="12" bestFit="1" customWidth="1"/>
    <col min="188" max="189" width="9.140625" style="12"/>
    <col min="190" max="190" width="10.28515625" style="12" bestFit="1" customWidth="1"/>
    <col min="191" max="192" width="9.140625" style="12"/>
    <col min="193" max="193" width="10.28515625" style="12" bestFit="1" customWidth="1"/>
    <col min="194" max="195" width="9.140625" style="12"/>
    <col min="196" max="196" width="10.28515625" style="12" bestFit="1" customWidth="1"/>
    <col min="197" max="198" width="9.140625" style="12"/>
    <col min="199" max="199" width="10.28515625" style="12" bestFit="1" customWidth="1"/>
    <col min="200" max="201" width="9.140625" style="12"/>
    <col min="202" max="202" width="10.28515625" style="12" bestFit="1" customWidth="1"/>
    <col min="203" max="204" width="9.140625" style="12"/>
    <col min="205" max="205" width="10.28515625" style="12" bestFit="1" customWidth="1"/>
    <col min="206" max="207" width="9.140625" style="12"/>
    <col min="208" max="208" width="10.28515625" style="12" bestFit="1" customWidth="1"/>
    <col min="209" max="210" width="9.140625" style="12"/>
    <col min="211" max="211" width="10.28515625" style="12" bestFit="1" customWidth="1"/>
    <col min="212" max="213" width="9.140625" style="12"/>
    <col min="214" max="214" width="10.28515625" style="12" bestFit="1" customWidth="1"/>
    <col min="215" max="216" width="9.140625" style="12"/>
    <col min="217" max="217" width="10.28515625" style="12" bestFit="1" customWidth="1"/>
    <col min="218" max="219" width="9.140625" style="12"/>
    <col min="220" max="220" width="10.28515625" style="12" bestFit="1" customWidth="1"/>
    <col min="221" max="222" width="9.140625" style="12"/>
    <col min="223" max="223" width="10.28515625" style="12" bestFit="1" customWidth="1"/>
    <col min="224" max="225" width="9.140625" style="12"/>
    <col min="226" max="226" width="10.28515625" style="12" bestFit="1" customWidth="1"/>
    <col min="227" max="228" width="9.140625" style="12"/>
    <col min="229" max="229" width="10.28515625" style="12" bestFit="1" customWidth="1"/>
    <col min="230" max="231" width="9.140625" style="12"/>
    <col min="232" max="232" width="10.28515625" style="12" bestFit="1" customWidth="1"/>
    <col min="233" max="234" width="9.140625" style="12"/>
    <col min="235" max="235" width="10.28515625" style="12" bestFit="1" customWidth="1"/>
    <col min="236" max="237" width="9.140625" style="12"/>
    <col min="238" max="238" width="10.28515625" style="12" bestFit="1" customWidth="1"/>
    <col min="239" max="240" width="9.140625" style="12"/>
    <col min="241" max="241" width="10.28515625" style="12" bestFit="1" customWidth="1"/>
    <col min="242" max="243" width="9.140625" style="12"/>
    <col min="244" max="244" width="10.28515625" style="12" bestFit="1" customWidth="1"/>
    <col min="245" max="246" width="9.140625" style="12"/>
    <col min="247" max="247" width="10.28515625" style="12" bestFit="1" customWidth="1"/>
    <col min="248" max="249" width="9.140625" style="12"/>
    <col min="250" max="250" width="10.28515625" style="12" bestFit="1" customWidth="1"/>
    <col min="251" max="252" width="9.140625" style="12"/>
    <col min="253" max="253" width="10.28515625" style="12" bestFit="1" customWidth="1"/>
    <col min="254" max="16384" width="9.140625" style="12"/>
  </cols>
  <sheetData>
    <row r="1" spans="1:8" ht="26.25" customHeight="1" x14ac:dyDescent="0.2">
      <c r="A1" s="140" t="s">
        <v>95</v>
      </c>
      <c r="B1" s="141"/>
      <c r="C1" s="141"/>
      <c r="D1" s="141"/>
      <c r="E1" s="141"/>
      <c r="F1" s="11"/>
      <c r="G1" s="11"/>
      <c r="H1" s="11"/>
    </row>
    <row r="2" spans="1:8" ht="12.75" customHeight="1" x14ac:dyDescent="0.2"/>
    <row r="3" spans="1:8" ht="12.75" hidden="1" customHeight="1" outlineLevel="1" x14ac:dyDescent="0.2">
      <c r="A3" s="13" t="s">
        <v>13</v>
      </c>
      <c r="B3" s="13"/>
      <c r="C3" s="13"/>
      <c r="D3" s="13"/>
      <c r="E3" s="13"/>
    </row>
    <row r="4" spans="1:8" ht="12.75" hidden="1" customHeight="1" outlineLevel="1" x14ac:dyDescent="0.2">
      <c r="A4" s="13" t="s">
        <v>41</v>
      </c>
      <c r="B4" s="13"/>
      <c r="C4" s="13"/>
      <c r="D4" s="13"/>
      <c r="E4" s="13"/>
    </row>
    <row r="5" spans="1:8" ht="12.75" customHeight="1" collapsed="1" thickBot="1" x14ac:dyDescent="0.25"/>
    <row r="6" spans="1:8" ht="28.5" customHeight="1" thickBot="1" x14ac:dyDescent="0.25">
      <c r="A6" s="14" t="s">
        <v>8</v>
      </c>
      <c r="B6" s="14" t="s">
        <v>7</v>
      </c>
      <c r="C6" s="14" t="s">
        <v>5</v>
      </c>
      <c r="D6" s="14" t="s">
        <v>95</v>
      </c>
    </row>
    <row r="7" spans="1:8" customFormat="1" x14ac:dyDescent="0.2">
      <c r="A7" s="1" t="s">
        <v>99</v>
      </c>
      <c r="B7" s="9" t="s">
        <v>19</v>
      </c>
      <c r="C7" s="55">
        <v>90.843999999999994</v>
      </c>
      <c r="D7" s="10" t="str">
        <f t="shared" ref="D7:D27" si="0">IF(C7="","",IF(C7=100,"Максимальный",IF(AND(70&lt;C7,C7&lt;=99.9),"Высокий",IF(AND(55&lt;C7,C7&lt;=70),"Хороший",IF(AND(45&lt;C7,C7&lt;=55),"Удовлетворительный",IF(AND(35&lt;C7,C7&lt;=45),"Низкий",""))))))</f>
        <v>Высокий</v>
      </c>
    </row>
    <row r="8" spans="1:8" customFormat="1" x14ac:dyDescent="0.2">
      <c r="A8" s="1" t="s">
        <v>100</v>
      </c>
      <c r="B8" s="9" t="s">
        <v>51</v>
      </c>
      <c r="C8" s="55">
        <v>81.93</v>
      </c>
      <c r="D8" s="10" t="str">
        <f t="shared" si="0"/>
        <v>Высокий</v>
      </c>
    </row>
    <row r="9" spans="1:8" customFormat="1" x14ac:dyDescent="0.2">
      <c r="A9" s="1" t="s">
        <v>101</v>
      </c>
      <c r="B9" s="9" t="s">
        <v>20</v>
      </c>
      <c r="C9" s="55">
        <v>87.772999999999996</v>
      </c>
      <c r="D9" s="10" t="str">
        <f t="shared" si="0"/>
        <v>Высокий</v>
      </c>
    </row>
    <row r="10" spans="1:8" customFormat="1" x14ac:dyDescent="0.2">
      <c r="A10" s="1" t="s">
        <v>102</v>
      </c>
      <c r="B10" s="9" t="s">
        <v>21</v>
      </c>
      <c r="C10" s="55">
        <v>92.046499999999995</v>
      </c>
      <c r="D10" s="10" t="str">
        <f t="shared" si="0"/>
        <v>Высокий</v>
      </c>
    </row>
    <row r="11" spans="1:8" customFormat="1" x14ac:dyDescent="0.2">
      <c r="A11" s="1" t="s">
        <v>103</v>
      </c>
      <c r="B11" s="9" t="s">
        <v>22</v>
      </c>
      <c r="C11" s="55">
        <v>90.53</v>
      </c>
      <c r="D11" s="10" t="str">
        <f t="shared" si="0"/>
        <v>Высокий</v>
      </c>
    </row>
    <row r="12" spans="1:8" customFormat="1" x14ac:dyDescent="0.2">
      <c r="A12" s="1" t="s">
        <v>104</v>
      </c>
      <c r="B12" s="9" t="s">
        <v>23</v>
      </c>
      <c r="C12" s="55">
        <v>73.2</v>
      </c>
      <c r="D12" s="10" t="str">
        <f t="shared" si="0"/>
        <v>Высокий</v>
      </c>
    </row>
    <row r="13" spans="1:8" customFormat="1" x14ac:dyDescent="0.2">
      <c r="A13" s="1" t="s">
        <v>105</v>
      </c>
      <c r="B13" s="9" t="s">
        <v>24</v>
      </c>
      <c r="C13" s="55">
        <v>85.355000000000004</v>
      </c>
      <c r="D13" s="10" t="str">
        <f t="shared" si="0"/>
        <v>Высокий</v>
      </c>
    </row>
    <row r="14" spans="1:8" customFormat="1" x14ac:dyDescent="0.2">
      <c r="A14" s="1" t="s">
        <v>106</v>
      </c>
      <c r="B14" s="9" t="s">
        <v>25</v>
      </c>
      <c r="C14" s="55">
        <v>71.182500000000005</v>
      </c>
      <c r="D14" s="10" t="str">
        <f t="shared" si="0"/>
        <v>Высокий</v>
      </c>
    </row>
    <row r="15" spans="1:8" customFormat="1" ht="25.5" x14ac:dyDescent="0.2">
      <c r="A15" s="1" t="s">
        <v>107</v>
      </c>
      <c r="B15" s="9" t="s">
        <v>50</v>
      </c>
      <c r="C15" s="55">
        <v>67.022499999999994</v>
      </c>
      <c r="D15" s="10" t="str">
        <f t="shared" si="0"/>
        <v>Хороший</v>
      </c>
    </row>
    <row r="16" spans="1:8" customFormat="1" x14ac:dyDescent="0.2">
      <c r="A16" s="1" t="s">
        <v>108</v>
      </c>
      <c r="B16" s="9" t="s">
        <v>26</v>
      </c>
      <c r="C16" s="55">
        <v>72.75</v>
      </c>
      <c r="D16" s="10" t="str">
        <f t="shared" si="0"/>
        <v>Высокий</v>
      </c>
    </row>
    <row r="17" spans="1:4" customFormat="1" x14ac:dyDescent="0.2">
      <c r="A17" s="1" t="s">
        <v>109</v>
      </c>
      <c r="B17" s="9" t="s">
        <v>27</v>
      </c>
      <c r="C17" s="55">
        <v>67.245000000000005</v>
      </c>
      <c r="D17" s="10" t="str">
        <f t="shared" si="0"/>
        <v>Хороший</v>
      </c>
    </row>
    <row r="18" spans="1:4" customFormat="1" x14ac:dyDescent="0.2">
      <c r="A18" s="1" t="s">
        <v>110</v>
      </c>
      <c r="B18" s="9" t="s">
        <v>28</v>
      </c>
      <c r="C18" s="55">
        <v>83.0625</v>
      </c>
      <c r="D18" s="10" t="str">
        <f t="shared" si="0"/>
        <v>Высокий</v>
      </c>
    </row>
    <row r="19" spans="1:4" customFormat="1" x14ac:dyDescent="0.2">
      <c r="A19" s="1" t="s">
        <v>111</v>
      </c>
      <c r="B19" s="9" t="s">
        <v>29</v>
      </c>
      <c r="C19" s="55">
        <v>95.944999999999993</v>
      </c>
      <c r="D19" s="10" t="str">
        <f t="shared" si="0"/>
        <v>Высокий</v>
      </c>
    </row>
    <row r="20" spans="1:4" customFormat="1" x14ac:dyDescent="0.2">
      <c r="A20" s="1" t="s">
        <v>112</v>
      </c>
      <c r="B20" s="9" t="s">
        <v>30</v>
      </c>
      <c r="C20" s="55">
        <v>88.549000000000007</v>
      </c>
      <c r="D20" s="10" t="str">
        <f t="shared" si="0"/>
        <v>Высокий</v>
      </c>
    </row>
    <row r="21" spans="1:4" customFormat="1" x14ac:dyDescent="0.2">
      <c r="A21" s="1" t="s">
        <v>113</v>
      </c>
      <c r="B21" s="9" t="s">
        <v>31</v>
      </c>
      <c r="C21" s="55">
        <v>73.573999999999998</v>
      </c>
      <c r="D21" s="10" t="str">
        <f t="shared" si="0"/>
        <v>Высокий</v>
      </c>
    </row>
    <row r="22" spans="1:4" customFormat="1" x14ac:dyDescent="0.2">
      <c r="A22" s="1" t="s">
        <v>114</v>
      </c>
      <c r="B22" s="9" t="s">
        <v>32</v>
      </c>
      <c r="C22" s="55">
        <v>74.043999999999997</v>
      </c>
      <c r="D22" s="10" t="str">
        <f t="shared" si="0"/>
        <v>Высокий</v>
      </c>
    </row>
    <row r="23" spans="1:4" customFormat="1" x14ac:dyDescent="0.2">
      <c r="A23" s="1" t="s">
        <v>115</v>
      </c>
      <c r="B23" s="9" t="s">
        <v>33</v>
      </c>
      <c r="C23" s="55">
        <v>89.995000000000005</v>
      </c>
      <c r="D23" s="10" t="str">
        <f t="shared" si="0"/>
        <v>Высокий</v>
      </c>
    </row>
    <row r="24" spans="1:4" customFormat="1" x14ac:dyDescent="0.2">
      <c r="A24" s="1" t="s">
        <v>116</v>
      </c>
      <c r="B24" s="9" t="s">
        <v>34</v>
      </c>
      <c r="C24" s="55">
        <v>83.504999999999995</v>
      </c>
      <c r="D24" s="10" t="str">
        <f t="shared" si="0"/>
        <v>Высокий</v>
      </c>
    </row>
    <row r="25" spans="1:4" customFormat="1" x14ac:dyDescent="0.2">
      <c r="A25" s="1" t="s">
        <v>117</v>
      </c>
      <c r="B25" s="9" t="s">
        <v>88</v>
      </c>
      <c r="C25" s="55">
        <v>83.9375</v>
      </c>
      <c r="D25" s="10" t="str">
        <f t="shared" si="0"/>
        <v>Высокий</v>
      </c>
    </row>
    <row r="26" spans="1:4" customFormat="1" x14ac:dyDescent="0.2">
      <c r="A26" s="1" t="s">
        <v>118</v>
      </c>
      <c r="B26" s="9" t="s">
        <v>35</v>
      </c>
      <c r="C26" s="55">
        <v>90.73</v>
      </c>
      <c r="D26" s="10" t="str">
        <f t="shared" si="0"/>
        <v>Высокий</v>
      </c>
    </row>
    <row r="27" spans="1:4" customFormat="1" x14ac:dyDescent="0.2">
      <c r="A27" s="1" t="s">
        <v>119</v>
      </c>
      <c r="B27" s="9" t="s">
        <v>36</v>
      </c>
      <c r="C27" s="55">
        <v>88.128</v>
      </c>
      <c r="D27" s="10" t="str">
        <f t="shared" si="0"/>
        <v>Высокий</v>
      </c>
    </row>
    <row r="28" spans="1:4" x14ac:dyDescent="0.2">
      <c r="C28" s="35"/>
    </row>
  </sheetData>
  <sheetProtection password="AFF0" sheet="1" objects="1" scenarios="1" formatCells="0" formatColumns="0" formatRows="0" deleteColumns="0" deleteRows="0"/>
  <protectedRanges>
    <protectedRange sqref="D7:D27" name="krista_tf_8792_0_0"/>
  </protectedRanges>
  <mergeCells count="1">
    <mergeCell ref="A1:E1"/>
  </mergeCells>
  <pageMargins left="0" right="0" top="0" bottom="0" header="0" footer="0"/>
  <pageSetup paperSize="9" scale="90" orientation="landscape" r:id="rId1"/>
  <headerFooter alignWithMargins="0"/>
  <customProperties>
    <customPr name="273" r:id="rId2"/>
    <customPr name="krista_fm_columnsmarkup" r:id="rId3"/>
    <customPr name="krista_fm_consts" r:id="rId4"/>
    <customPr name="krista_fm_Events" r:id="rId5"/>
    <customPr name="krista_fm_metadataXML" r:id="rId6"/>
    <customPr name="krista_fm_rowsaxis" r:id="rId7"/>
    <customPr name="krista_fm_rowsmarkup" r:id="rId8"/>
    <customPr name="krista_SheetHistory" r:id="rId9"/>
    <customPr name="p8" r:id="rId10"/>
    <customPr name="p9" r:id="rId11"/>
  </customProperties>
  <legacy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351</vt:i4>
      </vt:variant>
    </vt:vector>
  </HeadingPairs>
  <TitlesOfParts>
    <vt:vector size="360" baseType="lpstr">
      <vt:lpstr>1. Управление расходами</vt:lpstr>
      <vt:lpstr>2. Управление доходами</vt:lpstr>
      <vt:lpstr>3. Вед учета и сост отчетности</vt:lpstr>
      <vt:lpstr>4. Внутр фин аудит</vt:lpstr>
      <vt:lpstr>5. Исполн бюджет процедур</vt:lpstr>
      <vt:lpstr>6. Управл активами</vt:lpstr>
      <vt:lpstr>Итог</vt:lpstr>
      <vt:lpstr>Рейтинг</vt:lpstr>
      <vt:lpstr>Уровень качества</vt:lpstr>
      <vt:lpstr>'1. Управление расходами'!Print_Area</vt:lpstr>
      <vt:lpstr>'6. Управл активами'!Print_Area</vt:lpstr>
      <vt:lpstr>Итог!Print_Area</vt:lpstr>
      <vt:lpstr>Итог!Print_Titles</vt:lpstr>
      <vt:lpstr>Итог!Вес1</vt:lpstr>
      <vt:lpstr>'1. Управление расходами'!Вес1.1</vt:lpstr>
      <vt:lpstr>Вес1.11</vt:lpstr>
      <vt:lpstr>Вес1.12</vt:lpstr>
      <vt:lpstr>Вес1.13</vt:lpstr>
      <vt:lpstr>Вес1.14</vt:lpstr>
      <vt:lpstr>Вес1.15</vt:lpstr>
      <vt:lpstr>Вес1.16</vt:lpstr>
      <vt:lpstr>Вес1.17</vt:lpstr>
      <vt:lpstr>Вес1.18</vt:lpstr>
      <vt:lpstr>'1. Управление расходами'!Вес1.3</vt:lpstr>
      <vt:lpstr>'1. Управление расходами'!Вес1.4</vt:lpstr>
      <vt:lpstr>'1. Управление расходами'!Вес1.5</vt:lpstr>
      <vt:lpstr>'1. Управление расходами'!Вес1.6</vt:lpstr>
      <vt:lpstr>'1. Управление расходами'!Вес1.7</vt:lpstr>
      <vt:lpstr>Вес1.8</vt:lpstr>
      <vt:lpstr>Вес1.9</vt:lpstr>
      <vt:lpstr>Итог!Вес2</vt:lpstr>
      <vt:lpstr>'2. Управление доходами'!Вес2.1</vt:lpstr>
      <vt:lpstr>'2. Управление доходами'!Вес2.2</vt:lpstr>
      <vt:lpstr>'2. Управление доходами'!Вес2.3</vt:lpstr>
      <vt:lpstr>Вес2.4</vt:lpstr>
      <vt:lpstr>Вес2.5</vt:lpstr>
      <vt:lpstr>Итог!Вес3</vt:lpstr>
      <vt:lpstr>'3. Вед учета и сост отчетности'!Вес3.1</vt:lpstr>
      <vt:lpstr>'3. Вед учета и сост отчетности'!Вес3.2</vt:lpstr>
      <vt:lpstr>'3. Вед учета и сост отчетности'!Вес3.3</vt:lpstr>
      <vt:lpstr>Итог!Вес4</vt:lpstr>
      <vt:lpstr>'4. Внутр фин аудит'!Вес4.1</vt:lpstr>
      <vt:lpstr>'4. Внутр фин аудит'!Вес4.2</vt:lpstr>
      <vt:lpstr>'4. Внутр фин аудит'!Вес4.3</vt:lpstr>
      <vt:lpstr>'4. Внутр фин аудит'!Вес4.4</vt:lpstr>
      <vt:lpstr>Итог!Вес5</vt:lpstr>
      <vt:lpstr>'5. Исполн бюджет процедур'!Вес5.1</vt:lpstr>
      <vt:lpstr>'5. Исполн бюджет процедур'!Вес5.2</vt:lpstr>
      <vt:lpstr>Итог!Вес6</vt:lpstr>
      <vt:lpstr>'6. Управл активами'!Вес6.1</vt:lpstr>
      <vt:lpstr>'6. Управл активами'!Вес6.2</vt:lpstr>
      <vt:lpstr>Итог!Криста_Мера_15_0</vt:lpstr>
      <vt:lpstr>Итог!Криста_Мера_16_0</vt:lpstr>
      <vt:lpstr>Итог!Криста_Мера_17_0</vt:lpstr>
      <vt:lpstr>Рейтинг!Криста_Мера_17_0</vt:lpstr>
      <vt:lpstr>'Уровень качества'!Криста_Мера_17_0</vt:lpstr>
      <vt:lpstr>Итог!Криста_Мера_19_0</vt:lpstr>
      <vt:lpstr>Итог!Криста_Мера_21_0</vt:lpstr>
      <vt:lpstr>Итог!Криста_Мера_23_0</vt:lpstr>
      <vt:lpstr>Итог!Криста_Мера_25_0</vt:lpstr>
      <vt:lpstr>Итог!Криста_Мера_26_0</vt:lpstr>
      <vt:lpstr>Итог!Криста_Мера_27_0</vt:lpstr>
      <vt:lpstr>'2. Управление доходами'!Криста_Мера_28_0</vt:lpstr>
      <vt:lpstr>'3. Вед учета и сост отчетности'!Криста_Мера_28_0</vt:lpstr>
      <vt:lpstr>'4. Внутр фин аудит'!Криста_Мера_28_0</vt:lpstr>
      <vt:lpstr>'5. Исполн бюджет процедур'!Криста_Мера_28_0</vt:lpstr>
      <vt:lpstr>'6. Управл активами'!Криста_Мера_28_0</vt:lpstr>
      <vt:lpstr>Итог!Криста_Мера_28_0</vt:lpstr>
      <vt:lpstr>'2. Управление доходами'!Криста_Мера_29_0</vt:lpstr>
      <vt:lpstr>'3. Вед учета и сост отчетности'!Криста_Мера_29_0</vt:lpstr>
      <vt:lpstr>'4. Внутр фин аудит'!Криста_Мера_29_0</vt:lpstr>
      <vt:lpstr>'5. Исполн бюджет процедур'!Криста_Мера_29_0</vt:lpstr>
      <vt:lpstr>'6. Управл активами'!Криста_Мера_29_0</vt:lpstr>
      <vt:lpstr>Итог!Криста_Мера_29_0</vt:lpstr>
      <vt:lpstr>'2. Управление доходами'!Криста_Мера_30_0</vt:lpstr>
      <vt:lpstr>'3. Вед учета и сост отчетности'!Криста_Мера_30_0</vt:lpstr>
      <vt:lpstr>'4. Внутр фин аудит'!Криста_Мера_30_0</vt:lpstr>
      <vt:lpstr>'5. Исполн бюджет процедур'!Криста_Мера_30_0</vt:lpstr>
      <vt:lpstr>'6. Управл активами'!Криста_Мера_30_0</vt:lpstr>
      <vt:lpstr>Итог!Криста_Мера_30_0</vt:lpstr>
      <vt:lpstr>'2. Управление доходами'!Криста_Мера_31_0</vt:lpstr>
      <vt:lpstr>'3. Вед учета и сост отчетности'!Криста_Мера_31_0</vt:lpstr>
      <vt:lpstr>'4. Внутр фин аудит'!Криста_Мера_31_0</vt:lpstr>
      <vt:lpstr>'5. Исполн бюджет процедур'!Криста_Мера_31_0</vt:lpstr>
      <vt:lpstr>'6. Управл активами'!Криста_Мера_31_0</vt:lpstr>
      <vt:lpstr>'1. Управление расходами'!Криста_Мера_32_0</vt:lpstr>
      <vt:lpstr>'2. Управление доходами'!Криста_Мера_32_0</vt:lpstr>
      <vt:lpstr>'3. Вед учета и сост отчетности'!Криста_Мера_32_0</vt:lpstr>
      <vt:lpstr>'4. Внутр фин аудит'!Криста_Мера_32_0</vt:lpstr>
      <vt:lpstr>'1. Управление расходами'!Криста_Мера_33_0</vt:lpstr>
      <vt:lpstr>'2. Управление доходами'!Криста_Мера_33_0</vt:lpstr>
      <vt:lpstr>'3. Вед учета и сост отчетности'!Криста_Мера_33_0</vt:lpstr>
      <vt:lpstr>'4. Внутр фин аудит'!Криста_Мера_33_0</vt:lpstr>
      <vt:lpstr>'1. Управление расходами'!Криста_Мера_34_0</vt:lpstr>
      <vt:lpstr>'4. Внутр фин аудит'!Криста_Мера_34_0</vt:lpstr>
      <vt:lpstr>'1. Управление расходами'!Криста_Мера_35_0</vt:lpstr>
      <vt:lpstr>'4. Внутр фин аудит'!Криста_Мера_35_0</vt:lpstr>
      <vt:lpstr>'1. Управление расходами'!Криста_Мера_36_0</vt:lpstr>
      <vt:lpstr>'1. Управление расходами'!Криста_Мера_37_0</vt:lpstr>
      <vt:lpstr>'1. Управление расходами'!Криста_Мера_38_0</vt:lpstr>
      <vt:lpstr>'1. Управление расходами'!Криста_Мера_39_0</vt:lpstr>
      <vt:lpstr>'1. Управление расходами'!Криста_Мера_40_0</vt:lpstr>
      <vt:lpstr>'1. Управление расходами'!Криста_Мера_41_0</vt:lpstr>
      <vt:lpstr>'1. Управление расходами'!Криста_Мера_44_0</vt:lpstr>
      <vt:lpstr>'2. Управление доходами'!Криста_Мера_44_0</vt:lpstr>
      <vt:lpstr>'3. Вед учета и сост отчетности'!Криста_Мера_44_0</vt:lpstr>
      <vt:lpstr>'4. Внутр фин аудит'!Криста_Мера_44_0</vt:lpstr>
      <vt:lpstr>'5. Исполн бюджет процедур'!Криста_Мера_44_0</vt:lpstr>
      <vt:lpstr>'6. Управл активами'!Криста_Мера_44_0</vt:lpstr>
      <vt:lpstr>'2. Управление доходами'!Криста_Мера_45_0</vt:lpstr>
      <vt:lpstr>'3. Вед учета и сост отчетности'!Криста_Мера_45_0</vt:lpstr>
      <vt:lpstr>'4. Внутр фин аудит'!Криста_Мера_45_0</vt:lpstr>
      <vt:lpstr>'5. Исполн бюджет процедур'!Криста_Мера_45_0</vt:lpstr>
      <vt:lpstr>'6. Управл активами'!Криста_Мера_45_0</vt:lpstr>
      <vt:lpstr>'1. Управление расходами'!Криста_Мера_46_0</vt:lpstr>
      <vt:lpstr>'2. Управление доходами'!Криста_Мера_46_0</vt:lpstr>
      <vt:lpstr>'3. Вед учета и сост отчетности'!Криста_Мера_46_0</vt:lpstr>
      <vt:lpstr>'4. Внутр фин аудит'!Криста_Мера_46_0</vt:lpstr>
      <vt:lpstr>'1. Управление расходами'!Криста_Мера_47_0</vt:lpstr>
      <vt:lpstr>'4. Внутр фин аудит'!Криста_Мера_47_0</vt:lpstr>
      <vt:lpstr>'1. Управление расходами'!Криста_Мера_48_0</vt:lpstr>
      <vt:lpstr>'1. Управление расходами'!Криста_Мера_49_0</vt:lpstr>
      <vt:lpstr>'1. Управление расходами'!Криста_Мера_50_0</vt:lpstr>
      <vt:lpstr>'2. Управление доходами'!Криста_Мера_52_0</vt:lpstr>
      <vt:lpstr>'1. Управление расходами'!Криста_Мера_53_0</vt:lpstr>
      <vt:lpstr>'2. Управление доходами'!Криста_Мера_53_0</vt:lpstr>
      <vt:lpstr>'1. Управление расходами'!Криста_Мера_54_0</vt:lpstr>
      <vt:lpstr>'2. Управление доходами'!Криста_Мера_54_0</vt:lpstr>
      <vt:lpstr>'1. Управление расходами'!Криста_Мера_55_0</vt:lpstr>
      <vt:lpstr>'2. Управление доходами'!Криста_Мера_55_0</vt:lpstr>
      <vt:lpstr>'1. Управление расходами'!Криста_Мера_56_0</vt:lpstr>
      <vt:lpstr>'2. Управление доходами'!Криста_Мера_56_0</vt:lpstr>
      <vt:lpstr>'1. Управление расходами'!Криста_Мера_57_0</vt:lpstr>
      <vt:lpstr>'2. Управление доходами'!Криста_Мера_57_0</vt:lpstr>
      <vt:lpstr>'1. Управление расходами'!Криста_Мера_58_0</vt:lpstr>
      <vt:lpstr>'1. Управление расходами'!Криста_Мера_59_0</vt:lpstr>
      <vt:lpstr>'1. Управление расходами'!Криста_Мера_60_0</vt:lpstr>
      <vt:lpstr>'1. Управление расходами'!Криста_Мера_61_0</vt:lpstr>
      <vt:lpstr>'1. Управление расходами'!Криста_Мера_62_0</vt:lpstr>
      <vt:lpstr>'1. Управление расходами'!Криста_Мера_63_0</vt:lpstr>
      <vt:lpstr>'1. Управление расходами'!Криста_Мера_64_0</vt:lpstr>
      <vt:lpstr>'1. Управление расходами'!Криста_Мера_65_0</vt:lpstr>
      <vt:lpstr>'1. Управление расходами'!Криста_Мера_66_0</vt:lpstr>
      <vt:lpstr>'1. Управление расходами'!Криста_Мера_67_0</vt:lpstr>
      <vt:lpstr>'1. Управление расходами'!Криста_Мера_68_0</vt:lpstr>
      <vt:lpstr>'1. Управление расходами'!Криста_Мера_69_0</vt:lpstr>
      <vt:lpstr>'1. Управление расходами'!Криста_Мера_70_0</vt:lpstr>
      <vt:lpstr>'1. Управление расходами'!Криста_Мера_71_0</vt:lpstr>
      <vt:lpstr>'1. Управление расходами'!Криста_Мера_72_0</vt:lpstr>
      <vt:lpstr>'1. Управление расходами'!Криста_Мера_73_0</vt:lpstr>
      <vt:lpstr>'1. Управление расходами'!Криста_Мера_74_0</vt:lpstr>
      <vt:lpstr>'1. Управление расходами'!Криста_Мера_75_0</vt:lpstr>
      <vt:lpstr>'1. Управление расходами'!Криста_Мера_76_0</vt:lpstr>
      <vt:lpstr>'1. Управление расходами'!Криста_Мера_77_0</vt:lpstr>
      <vt:lpstr>'1. Управление расходами'!Криста_Мера_78_0</vt:lpstr>
      <vt:lpstr>'1. Управление расходами'!Криста_Мера_79_0</vt:lpstr>
      <vt:lpstr>'1. Управление расходами'!Криста_Мера_80_0</vt:lpstr>
      <vt:lpstr>'1. Управление расходами'!Криста_Мера_81_0</vt:lpstr>
      <vt:lpstr>'1. Управление расходами'!Криста_Мера_82_0</vt:lpstr>
      <vt:lpstr>'1. Управление расходами'!Криста_Мера_83_0</vt:lpstr>
      <vt:lpstr>'1. Управление расходами'!Криста_Мера_84_0</vt:lpstr>
      <vt:lpstr>Итог!Криста_Результат_11_0</vt:lpstr>
      <vt:lpstr>Итог!Криста_Результат_2_0</vt:lpstr>
      <vt:lpstr>Итог!Криста_Результат_30_0</vt:lpstr>
      <vt:lpstr>Итог!Криста_Результат_31_0</vt:lpstr>
      <vt:lpstr>Итог!Криста_Результат_32_0</vt:lpstr>
      <vt:lpstr>Итог!Криста_Результат_33_0</vt:lpstr>
      <vt:lpstr>Итог!Криста_Результат_34_0</vt:lpstr>
      <vt:lpstr>'1. Управление расходами'!Криста_Результат_39_0</vt:lpstr>
      <vt:lpstr>'2. Управление доходами'!Криста_Результат_39_0</vt:lpstr>
      <vt:lpstr>'3. Вед учета и сост отчетности'!Криста_Результат_39_0</vt:lpstr>
      <vt:lpstr>'4. Внутр фин аудит'!Криста_Результат_39_0</vt:lpstr>
      <vt:lpstr>'5. Исполн бюджет процедур'!Криста_Результат_39_0</vt:lpstr>
      <vt:lpstr>'6. Управл активами'!Криста_Результат_39_0</vt:lpstr>
      <vt:lpstr>'1. Управление расходами'!Криста_Результат_41_0</vt:lpstr>
      <vt:lpstr>'2. Управление доходами'!Криста_Результат_41_0</vt:lpstr>
      <vt:lpstr>'3. Вед учета и сост отчетности'!Криста_Результат_41_0</vt:lpstr>
      <vt:lpstr>'4. Внутр фин аудит'!Криста_Результат_41_0</vt:lpstr>
      <vt:lpstr>'5. Исполн бюджет процедур'!Криста_Результат_41_0</vt:lpstr>
      <vt:lpstr>'6. Управл активами'!Криста_Результат_41_0</vt:lpstr>
      <vt:lpstr>'2. Управление доходами'!Криста_Результат_43_0</vt:lpstr>
      <vt:lpstr>'3. Вед учета и сост отчетности'!Криста_Результат_43_0</vt:lpstr>
      <vt:lpstr>'4. Внутр фин аудит'!Криста_Результат_43_0</vt:lpstr>
      <vt:lpstr>'5. Исполн бюджет процедур'!Криста_Результат_43_0</vt:lpstr>
      <vt:lpstr>'6. Управл активами'!Криста_Результат_43_0</vt:lpstr>
      <vt:lpstr>'1. Управление расходами'!Криста_Результат_45_0</vt:lpstr>
      <vt:lpstr>'2. Управление доходами'!Криста_Результат_45_0</vt:lpstr>
      <vt:lpstr>'3. Вед учета и сост отчетности'!Криста_Результат_45_0</vt:lpstr>
      <vt:lpstr>'4. Внутр фин аудит'!Криста_Результат_45_0</vt:lpstr>
      <vt:lpstr>'1. Управление расходами'!Криста_Результат_47_0</vt:lpstr>
      <vt:lpstr>'4. Внутр фин аудит'!Криста_Результат_47_0</vt:lpstr>
      <vt:lpstr>'1. Управление расходами'!Криста_Результат_49_0</vt:lpstr>
      <vt:lpstr>'1. Управление расходами'!Криста_Результат_51_0</vt:lpstr>
      <vt:lpstr>'1. Управление расходами'!Криста_Результат_53_0</vt:lpstr>
      <vt:lpstr>'4. Внутр фин аудит'!Криста_Результат_57_0</vt:lpstr>
      <vt:lpstr>'5. Исполн бюджет процедур'!Криста_Результат_57_0</vt:lpstr>
      <vt:lpstr>'6. Управл активами'!Криста_Результат_57_0</vt:lpstr>
      <vt:lpstr>'1. Управление расходами'!Криста_Результат_58_0</vt:lpstr>
      <vt:lpstr>'2. Управление доходами'!Криста_Результат_58_0</vt:lpstr>
      <vt:lpstr>'3. Вед учета и сост отчетности'!Криста_Результат_58_0</vt:lpstr>
      <vt:lpstr>'2. Управление доходами'!Криста_Результат_59_0</vt:lpstr>
      <vt:lpstr>'1. Управление расходами'!Криста_Результат_60_0</vt:lpstr>
      <vt:lpstr>'2. Управление доходами'!Криста_Результат_60_0</vt:lpstr>
      <vt:lpstr>'1. Управление расходами'!Криста_Результат_61_0</vt:lpstr>
      <vt:lpstr>'1. Управление расходами'!Криста_Результат_62_0</vt:lpstr>
      <vt:lpstr>'1. Управление расходами'!Криста_Результат_63_0</vt:lpstr>
      <vt:lpstr>'1. Управление расходами'!Криста_Результат_64_0</vt:lpstr>
      <vt:lpstr>'1. Управление расходами'!Криста_Результат_65_0</vt:lpstr>
      <vt:lpstr>'1. Управление расходами'!Криста_Результат_66_0</vt:lpstr>
      <vt:lpstr>'1. Управление расходами'!Криста_Результат_67_0</vt:lpstr>
      <vt:lpstr>'1. Управление расходами'!Криста_Результат_68_0</vt:lpstr>
      <vt:lpstr>'1. Управление расходами'!Криста_Результат_69_0</vt:lpstr>
      <vt:lpstr>Итог!Криста_Результат_8_0</vt:lpstr>
      <vt:lpstr>'1. Управление расходами'!Криста_Свободный_100_0</vt:lpstr>
      <vt:lpstr>'1. Управление расходами'!Криста_Свободный_101_0</vt:lpstr>
      <vt:lpstr>'1. Управление расходами'!Криста_Свободный_102_0</vt:lpstr>
      <vt:lpstr>'1. Управление расходами'!Криста_Свободный_103_0</vt:lpstr>
      <vt:lpstr>'1. Управление расходами'!Криста_Свободный_104_0</vt:lpstr>
      <vt:lpstr>'1. Управление расходами'!Криста_Свободный_105_0</vt:lpstr>
      <vt:lpstr>'1. Управление расходами'!Криста_Свободный_106_0</vt:lpstr>
      <vt:lpstr>'1. Управление расходами'!Криста_Свободный_107_0</vt:lpstr>
      <vt:lpstr>'1. Управление расходами'!Криста_Свободный_108_0</vt:lpstr>
      <vt:lpstr>'1. Управление расходами'!Криста_Свободный_109_0</vt:lpstr>
      <vt:lpstr>'1. Управление расходами'!Криста_Свободный_110_0</vt:lpstr>
      <vt:lpstr>'1. Управление расходами'!Криста_Свободный_112_0</vt:lpstr>
      <vt:lpstr>'1. Управление расходами'!Криста_Свободный_113_0</vt:lpstr>
      <vt:lpstr>'1. Управление расходами'!Криста_Свободный_114_0</vt:lpstr>
      <vt:lpstr>'1. Управление расходами'!Криста_Свободный_115_0</vt:lpstr>
      <vt:lpstr>'1. Управление расходами'!Криста_Свободный_116_0</vt:lpstr>
      <vt:lpstr>'1. Управление расходами'!Криста_Свободный_117_0</vt:lpstr>
      <vt:lpstr>'1. Управление расходами'!Криста_Свободный_118_0</vt:lpstr>
      <vt:lpstr>'1. Управление расходами'!Криста_Свободный_119_0</vt:lpstr>
      <vt:lpstr>'1. Управление расходами'!Криста_Свободный_120_0</vt:lpstr>
      <vt:lpstr>'1. Управление расходами'!Криста_Свободный_121_0</vt:lpstr>
      <vt:lpstr>'1. Управление расходами'!Криста_Свободный_122_0</vt:lpstr>
      <vt:lpstr>'1. Управление расходами'!Криста_Свободный_123_0</vt:lpstr>
      <vt:lpstr>'1. Управление расходами'!Криста_Свободный_124_0</vt:lpstr>
      <vt:lpstr>'1. Управление расходами'!Криста_Свободный_125_0</vt:lpstr>
      <vt:lpstr>Итог!Криста_Свободный_13_0</vt:lpstr>
      <vt:lpstr>Итог!Криста_Свободный_14_0</vt:lpstr>
      <vt:lpstr>Итог!Криста_Свободный_18_0</vt:lpstr>
      <vt:lpstr>Итог!Криста_Свободный_3_0</vt:lpstr>
      <vt:lpstr>Итог!Криста_Свободный_31_0</vt:lpstr>
      <vt:lpstr>Рейтинг!Криста_Свободный_31_0</vt:lpstr>
      <vt:lpstr>'Уровень качества'!Криста_Свободный_31_0</vt:lpstr>
      <vt:lpstr>Итог!Криста_Свободный_32_0</vt:lpstr>
      <vt:lpstr>Итог!Криста_Свободный_34_0</vt:lpstr>
      <vt:lpstr>Итог!Криста_Свободный_35_0</vt:lpstr>
      <vt:lpstr>Итог!Криста_Свободный_36_0</vt:lpstr>
      <vt:lpstr>Итог!Криста_Свободный_37_0</vt:lpstr>
      <vt:lpstr>Итог!Криста_Свободный_38_0</vt:lpstr>
      <vt:lpstr>Итог!Криста_Свободный_39_0</vt:lpstr>
      <vt:lpstr>Итог!Криста_Свободный_4_0</vt:lpstr>
      <vt:lpstr>Итог!Криста_Свободный_40_0</vt:lpstr>
      <vt:lpstr>Итог!Криста_Свободный_41_0</vt:lpstr>
      <vt:lpstr>Итог!Криста_Свободный_42_0</vt:lpstr>
      <vt:lpstr>Итог!Криста_Свободный_43_0</vt:lpstr>
      <vt:lpstr>Итог!Криста_Свободный_44_0</vt:lpstr>
      <vt:lpstr>Итог!Криста_Свободный_45_0</vt:lpstr>
      <vt:lpstr>Итог!Криста_Свободный_46_0</vt:lpstr>
      <vt:lpstr>Итог!Криста_Свободный_47_0</vt:lpstr>
      <vt:lpstr>Итог!Криста_Свободный_48_0</vt:lpstr>
      <vt:lpstr>Итог!Криста_Свободный_49_0</vt:lpstr>
      <vt:lpstr>Итог!Криста_Свободный_5_0</vt:lpstr>
      <vt:lpstr>'1. Управление расходами'!Криста_Свободный_52_0</vt:lpstr>
      <vt:lpstr>'2. Управление доходами'!Криста_Свободный_52_0</vt:lpstr>
      <vt:lpstr>'3. Вед учета и сост отчетности'!Криста_Свободный_52_0</vt:lpstr>
      <vt:lpstr>'4. Внутр фин аудит'!Криста_Свободный_52_0</vt:lpstr>
      <vt:lpstr>'5. Исполн бюджет процедур'!Криста_Свободный_52_0</vt:lpstr>
      <vt:lpstr>'6. Управл активами'!Криста_Свободный_52_0</vt:lpstr>
      <vt:lpstr>'1. Управление расходами'!Криста_Свободный_53_0</vt:lpstr>
      <vt:lpstr>'2. Управление доходами'!Криста_Свободный_53_0</vt:lpstr>
      <vt:lpstr>'3. Вед учета и сост отчетности'!Криста_Свободный_53_0</vt:lpstr>
      <vt:lpstr>'4. Внутр фин аудит'!Криста_Свободный_53_0</vt:lpstr>
      <vt:lpstr>'5. Исполн бюджет процедур'!Криста_Свободный_53_0</vt:lpstr>
      <vt:lpstr>'6. Управл активами'!Криста_Свободный_53_0</vt:lpstr>
      <vt:lpstr>'2. Управление доходами'!Криста_Свободный_54_0</vt:lpstr>
      <vt:lpstr>'3. Вед учета и сост отчетности'!Криста_Свободный_54_0</vt:lpstr>
      <vt:lpstr>'4. Внутр фин аудит'!Криста_Свободный_54_0</vt:lpstr>
      <vt:lpstr>'5. Исполн бюджет процедур'!Криста_Свободный_54_0</vt:lpstr>
      <vt:lpstr>'6. Управл активами'!Криста_Свободный_54_0</vt:lpstr>
      <vt:lpstr>'2. Управление доходами'!Криста_Свободный_55_0</vt:lpstr>
      <vt:lpstr>'3. Вед учета и сост отчетности'!Криста_Свободный_55_0</vt:lpstr>
      <vt:lpstr>'4. Внутр фин аудит'!Криста_Свободный_55_0</vt:lpstr>
      <vt:lpstr>'5. Исполн бюджет процедур'!Криста_Свободный_55_0</vt:lpstr>
      <vt:lpstr>'6. Управл активами'!Криста_Свободный_55_0</vt:lpstr>
      <vt:lpstr>'1. Управление расходами'!Криста_Свободный_56_0</vt:lpstr>
      <vt:lpstr>'2. Управление доходами'!Криста_Свободный_56_0</vt:lpstr>
      <vt:lpstr>'3. Вед учета и сост отчетности'!Криста_Свободный_56_0</vt:lpstr>
      <vt:lpstr>'4. Внутр фин аудит'!Криста_Свободный_56_0</vt:lpstr>
      <vt:lpstr>'1. Управление расходами'!Криста_Свободный_57_0</vt:lpstr>
      <vt:lpstr>'2. Управление доходами'!Криста_Свободный_57_0</vt:lpstr>
      <vt:lpstr>'3. Вед учета и сост отчетности'!Криста_Свободный_57_0</vt:lpstr>
      <vt:lpstr>'4. Внутр фин аудит'!Криста_Свободный_57_0</vt:lpstr>
      <vt:lpstr>'1. Управление расходами'!Криста_Свободный_58_0</vt:lpstr>
      <vt:lpstr>'4. Внутр фин аудит'!Криста_Свободный_58_0</vt:lpstr>
      <vt:lpstr>'1. Управление расходами'!Криста_Свободный_59_0</vt:lpstr>
      <vt:lpstr>'4. Внутр фин аудит'!Криста_Свободный_59_0</vt:lpstr>
      <vt:lpstr>Итог!Криста_Свободный_6_0</vt:lpstr>
      <vt:lpstr>'1. Управление расходами'!Криста_Свободный_60_0</vt:lpstr>
      <vt:lpstr>'1. Управление расходами'!Криста_Свободный_61_0</vt:lpstr>
      <vt:lpstr>'1. Управление расходами'!Криста_Свободный_62_0</vt:lpstr>
      <vt:lpstr>'1. Управление расходами'!Криста_Свободный_63_0</vt:lpstr>
      <vt:lpstr>'1. Управление расходами'!Криста_Свободный_64_0</vt:lpstr>
      <vt:lpstr>'1. Управление расходами'!Криста_Свободный_65_0</vt:lpstr>
      <vt:lpstr>'2. Управление доходами'!Криста_Свободный_68_0</vt:lpstr>
      <vt:lpstr>'3. Вед учета и сост отчетности'!Криста_Свободный_68_0</vt:lpstr>
      <vt:lpstr>'4. Внутр фин аудит'!Криста_Свободный_68_0</vt:lpstr>
      <vt:lpstr>'5. Исполн бюджет процедур'!Криста_Свободный_68_0</vt:lpstr>
      <vt:lpstr>'6. Управл активами'!Криста_Свободный_68_0</vt:lpstr>
      <vt:lpstr>'2. Управление доходами'!Криста_Свободный_69_0</vt:lpstr>
      <vt:lpstr>'3. Вед учета и сост отчетности'!Криста_Свободный_69_0</vt:lpstr>
      <vt:lpstr>'4. Внутр фин аудит'!Криста_Свободный_69_0</vt:lpstr>
      <vt:lpstr>'5. Исполн бюджет процедур'!Криста_Свободный_69_0</vt:lpstr>
      <vt:lpstr>'6. Управл активами'!Криста_Свободный_69_0</vt:lpstr>
      <vt:lpstr>'2. Управление доходами'!Криста_Свободный_70_0</vt:lpstr>
      <vt:lpstr>'3. Вед учета и сост отчетности'!Криста_Свободный_70_0</vt:lpstr>
      <vt:lpstr>'4. Внутр фин аудит'!Криста_Свободный_70_0</vt:lpstr>
      <vt:lpstr>'4. Внутр фин аудит'!Криста_Свободный_71_0</vt:lpstr>
      <vt:lpstr>'1. Управление расходами'!Криста_Свободный_76_0</vt:lpstr>
      <vt:lpstr>'2. Управление доходами'!Криста_Свободный_76_0</vt:lpstr>
      <vt:lpstr>'3. Вед учета и сост отчетности'!Криста_Свободный_76_0</vt:lpstr>
      <vt:lpstr>'4. Внутр фин аудит'!Криста_Свободный_76_0</vt:lpstr>
      <vt:lpstr>'5. Исполн бюджет процедур'!Криста_Свободный_76_0</vt:lpstr>
      <vt:lpstr>'6. Управл активами'!Криста_Свободный_76_0</vt:lpstr>
      <vt:lpstr>'2. Управление доходами'!Криста_Свободный_77_0</vt:lpstr>
      <vt:lpstr>'2. Управление доходами'!Криста_Свободный_78_0</vt:lpstr>
      <vt:lpstr>'2. Управление доходами'!Криста_Свободный_79_0</vt:lpstr>
      <vt:lpstr>'2. Управление доходами'!Криста_Свободный_80_0</vt:lpstr>
      <vt:lpstr>'2. Управление доходами'!Криста_Свободный_81_0</vt:lpstr>
      <vt:lpstr>'2. Управление доходами'!Криста_Свободный_82_0</vt:lpstr>
      <vt:lpstr>'1. Управление расходами'!Криста_Свободный_89_0</vt:lpstr>
      <vt:lpstr>'1. Управление расходами'!Криста_Свободный_90_0</vt:lpstr>
      <vt:lpstr>'1. Управление расходами'!Криста_Свободный_91_0</vt:lpstr>
      <vt:lpstr>'1. Управление расходами'!Криста_Свободный_92_0</vt:lpstr>
      <vt:lpstr>'1. Управление расходами'!Криста_Свободный_93_0</vt:lpstr>
      <vt:lpstr>'1. Управление расходами'!Криста_Свободный_94_0</vt:lpstr>
      <vt:lpstr>'1. Управление расходами'!Криста_Свободный_95_0</vt:lpstr>
      <vt:lpstr>'1. Управление расходами'!Криста_Свободный_96_0</vt:lpstr>
      <vt:lpstr>'1. Управление расходами'!Криста_Свободный_97_0</vt:lpstr>
      <vt:lpstr>'1. Управление расходами'!Криста_Свободный_98_0</vt:lpstr>
      <vt:lpstr>'1. Управление расходами'!Криста_Свободный_99_0</vt:lpstr>
      <vt:lpstr>'1. Управление расходами'!Криста_Таблица</vt:lpstr>
      <vt:lpstr>'2. Управление доходами'!Криста_Таблица</vt:lpstr>
      <vt:lpstr>'3. Вед учета и сост отчетности'!Криста_Таблица</vt:lpstr>
      <vt:lpstr>'4. Внутр фин аудит'!Криста_Таблица</vt:lpstr>
      <vt:lpstr>'5. Исполн бюджет процедур'!Криста_Таблица</vt:lpstr>
      <vt:lpstr>'6. Управл активами'!Криста_Таблица</vt:lpstr>
      <vt:lpstr>Итог!Криста_Таблица</vt:lpstr>
      <vt:lpstr>Рейтинг!Криста_Таблица</vt:lpstr>
      <vt:lpstr>'Уровень качества'!Криста_Таблица</vt:lpstr>
      <vt:lpstr>'1. Управление расходами'!ОбластьИмпорта</vt:lpstr>
      <vt:lpstr>'2. Управление доходами'!ОбластьИмпорта</vt:lpstr>
      <vt:lpstr>'3. Вед учета и сост отчетности'!ОбластьИмпорта</vt:lpstr>
      <vt:lpstr>'4. Внутр фин аудит'!ОбластьИмпорта</vt:lpstr>
      <vt:lpstr>'5. Исполн бюджет процедур'!ОбластьИмпорта</vt:lpstr>
      <vt:lpstr>'6. Управл активами'!ОбластьИмпорта</vt:lpstr>
      <vt:lpstr>Итог!ОбластьИмпорта</vt:lpstr>
      <vt:lpstr>Рейтинг!ОбластьИмпорта</vt:lpstr>
      <vt:lpstr>'Уровень качества'!ОбластьИмпорта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Балабанова Татьяна Георгиевна</dc:creator>
  <cp:lastModifiedBy>Соболевская Наталья Викторовна</cp:lastModifiedBy>
  <cp:lastPrinted>2024-09-25T08:27:27Z</cp:lastPrinted>
  <dcterms:created xsi:type="dcterms:W3CDTF">2012-04-25T03:36:51Z</dcterms:created>
  <dcterms:modified xsi:type="dcterms:W3CDTF">2024-09-25T08:27:29Z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m.DocumentName">
    <vt:lpwstr>ИТОГОВАЯ ОЦЕНКА</vt:lpwstr>
  </property>
  <property fmtid="{D5CDD505-2E9C-101B-9397-08002B2CF9AE}" pid="3" name="fm.DocumentId">
    <vt:lpwstr>421</vt:lpwstr>
  </property>
  <property fmtid="{D5CDD505-2E9C-101B-9397-08002B2CF9AE}" pid="4" name="fm.TaskName">
    <vt:lpwstr>Отдел сводного планирования</vt:lpwstr>
  </property>
  <property fmtid="{D5CDD505-2E9C-101B-9397-08002B2CF9AE}" pid="5" name="fm.TaskId">
    <vt:lpwstr>264</vt:lpwstr>
  </property>
  <property fmtid="{D5CDD505-2E9C-101B-9397-08002B2CF9AE}" pid="6" name="fm.Owner">
    <vt:lpwstr>DF\NSobolevskaya</vt:lpwstr>
  </property>
  <property fmtid="{D5CDD505-2E9C-101B-9397-08002B2CF9AE}" pid="7" name="fm.DocPath">
    <vt:lpwstr>C:\Program Files (x86)\Krista\FM\Krista.FM.Client\Workplace\TasksDocuments\264_421_ИТОГОВАЯ ОЦЕНКА.xlsx</vt:lpwstr>
  </property>
  <property fmtid="{D5CDD505-2E9C-101B-9397-08002B2CF9AE}" pid="8" name="fm.DocType">
    <vt:lpwstr>0</vt:lpwstr>
  </property>
  <property fmtid="{D5CDD505-2E9C-101B-9397-08002B2CF9AE}" pid="9" name="fm.ConnectionStr">
    <vt:lpwstr>SERVER4:8008</vt:lpwstr>
  </property>
  <property fmtid="{D5CDD505-2E9C-101B-9397-08002B2CF9AE}" pid="10" name="fm.AlterConnection">
    <vt:lpwstr>http://fmserv/Krista.FM.Server.WebServices/PlaningService.asmx</vt:lpwstr>
  </property>
  <property fmtid="{D5CDD505-2E9C-101B-9397-08002B2CF9AE}" pid="11" name="fm.SchemeName">
    <vt:lpwstr>Краснодар ГО</vt:lpwstr>
  </property>
  <property fmtid="{D5CDD505-2E9C-101B-9397-08002B2CF9AE}" pid="12" name="fm.tc.Data.Size">
    <vt:lpwstr>2068</vt:lpwstr>
  </property>
  <property fmtid="{D5CDD505-2E9C-101B-9397-08002B2CF9AE}" pid="13" name="DocPath">
    <vt:lpwstr>C:\Program Files (x86)\Krista\FM\Krista.FM.Client\Workplace\TasksDocuments\264_421_ИТОГОВАЯ ОЦЕНКА.xlsx</vt:lpwstr>
  </property>
  <property fmtid="{D5CDD505-2E9C-101B-9397-08002B2CF9AE}" pid="14" name="fm.Result.Success">
    <vt:lpwstr>true</vt:lpwstr>
  </property>
  <property fmtid="{D5CDD505-2E9C-101B-9397-08002B2CF9AE}" pid="15" name="fm.Result.Message">
    <vt:lpwstr/>
  </property>
</Properties>
</file>