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4250" windowHeight="7305" tabRatio="653" activeTab="0"/>
  </bookViews>
  <sheets>
    <sheet name="КЦП на 01.11.2013 г." sheetId="1" r:id="rId1"/>
    <sheet name="доп таблица" sheetId="2" r:id="rId2"/>
    <sheet name="диаграмма" sheetId="3" r:id="rId3"/>
  </sheets>
  <definedNames>
    <definedName name="_xlnm._FilterDatabase" localSheetId="0" hidden="1">'КЦП на 01.11.2013 г.'!$A$8:$M$105</definedName>
    <definedName name="_xlnm.Print_Titles" localSheetId="0">'КЦП на 01.11.2013 г.'!$6:$8</definedName>
    <definedName name="_xlnm.Print_Area" localSheetId="2">'диаграмма'!$A$1:$J$31</definedName>
    <definedName name="_xlnm.Print_Area" localSheetId="0">'КЦП на 01.11.2013 г.'!$A$1:$L$105</definedName>
  </definedNames>
  <calcPr fullCalcOnLoad="1"/>
</workbook>
</file>

<file path=xl/sharedStrings.xml><?xml version="1.0" encoding="utf-8"?>
<sst xmlns="http://schemas.openxmlformats.org/spreadsheetml/2006/main" count="275" uniqueCount="226">
  <si>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</si>
  <si>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</si>
  <si>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</si>
  <si>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</si>
  <si>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</si>
  <si>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Поступление в учреждения здравоохранения</t>
  </si>
  <si>
    <t>Национальная экономика</t>
  </si>
  <si>
    <t>ИТОГО по жилищно-коммунальному хозяйству</t>
  </si>
  <si>
    <t>Приложение</t>
  </si>
  <si>
    <t xml:space="preserve">ВСЕГО РАСХОДОВ </t>
  </si>
  <si>
    <t>1.1.</t>
  </si>
  <si>
    <t>ИТОГО по социальной сфере</t>
  </si>
  <si>
    <t>1.1.1.</t>
  </si>
  <si>
    <t>Краевая целевая программа "Дети Кубани" на 2009 - 2013 годы</t>
  </si>
  <si>
    <t>Социальная политика</t>
  </si>
  <si>
    <t>процент исполнения</t>
  </si>
  <si>
    <t>5221706</t>
  </si>
  <si>
    <t>5221705</t>
  </si>
  <si>
    <t>предусмотрено в бюджете на 2013 год</t>
  </si>
  <si>
    <t>1.</t>
  </si>
  <si>
    <t>Единовременное пособие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т.ч в учреждениях социального обслуживания населения, приёмных семьях, семьях опекунов (попечителей), а также по окончании службы в Вооружённых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</si>
  <si>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>№ п/п</t>
  </si>
  <si>
    <t>2.</t>
  </si>
  <si>
    <t>2.1.</t>
  </si>
  <si>
    <t>Организация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обратно, финансовое обеспечение которой осуществляется за счёт средств краевого бюджета</t>
  </si>
  <si>
    <t>4320204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</si>
  <si>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</si>
  <si>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5221614</t>
  </si>
  <si>
    <t>5221610</t>
  </si>
  <si>
    <t>5221609</t>
  </si>
  <si>
    <t>Обеспечение стимулирования отдельных категорий работников муниципальных образовательных учреждений</t>
  </si>
  <si>
    <t>Финансирование доплат педагогическим работникам муниципальных образовательных учреждений, реализующих программы дошкольного образования</t>
  </si>
  <si>
    <t>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программы, и педагогических работников указанных учреждений)</t>
  </si>
  <si>
    <t>Образование - всего,</t>
  </si>
  <si>
    <t>Долгосрочная краевая целевая программа "Развитие образования в Краснодарском крае на 2011-2015 годы"</t>
  </si>
  <si>
    <t>КЦСР</t>
  </si>
  <si>
    <t>3.</t>
  </si>
  <si>
    <t>3.1.</t>
  </si>
  <si>
    <t>1.1.2.</t>
  </si>
  <si>
    <t>1.1.3.</t>
  </si>
  <si>
    <t>1.1.4.</t>
  </si>
  <si>
    <t>5221601</t>
  </si>
  <si>
    <t>Организация и проведение единого государственного экзамена и государственной (итоговой) аттестации выпускников общеобразовательных учреждений Краснодарского края</t>
  </si>
  <si>
    <t>1.2.</t>
  </si>
  <si>
    <t>5223600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</si>
  <si>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</si>
  <si>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</si>
  <si>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5223804</t>
  </si>
  <si>
    <t>4.1.</t>
  </si>
  <si>
    <t>Ведомственная целевая программа «Развитие малых форм хозяйствования в агропромышленном комплексе Краснодарского края на 2013-2015годы»</t>
  </si>
  <si>
    <t>Долгосрочная краевая целевая программа "Краснодару - столичный облик" на 2013-2017 годы</t>
  </si>
  <si>
    <t>Общегосударственные вопросы</t>
  </si>
  <si>
    <t>5.1.</t>
  </si>
  <si>
    <t>6.</t>
  </si>
  <si>
    <t>6.1.</t>
  </si>
  <si>
    <t>7.</t>
  </si>
  <si>
    <t>Жилищное хозяйство</t>
  </si>
  <si>
    <t>Коммунальное хозяйство</t>
  </si>
  <si>
    <t>8.</t>
  </si>
  <si>
    <t>8.1.</t>
  </si>
  <si>
    <t>9.</t>
  </si>
  <si>
    <t>9.1.</t>
  </si>
  <si>
    <t>Благоустройство</t>
  </si>
  <si>
    <t>Образование</t>
  </si>
  <si>
    <t>10.</t>
  </si>
  <si>
    <t>10.1.</t>
  </si>
  <si>
    <t>11.</t>
  </si>
  <si>
    <t>Культура</t>
  </si>
  <si>
    <t>Физическая культура</t>
  </si>
  <si>
    <t>Физическая культура и спорт - всего,</t>
  </si>
  <si>
    <t>3.2.</t>
  </si>
  <si>
    <t>5242303</t>
  </si>
  <si>
    <t>5248900</t>
  </si>
  <si>
    <t>Ведомственная целевая программа «Развитие детско-юношеского спорта в Краснодарском крае на 2011-2013 годы»</t>
  </si>
  <si>
    <t>Оплата труда инструкторам по физической культуре и спорту и (или) инструкторам по спорту – штатным работникам структурных подразделений администраций муниципальных образований или муниципальных учреждений за организацию спортивно-массовых мероприятий, работу спортивных секций среди различных категорий населения</t>
  </si>
  <si>
    <t>4.</t>
  </si>
  <si>
    <t>5.</t>
  </si>
  <si>
    <t>7.2.</t>
  </si>
  <si>
    <t>11.1.</t>
  </si>
  <si>
    <t>12.</t>
  </si>
  <si>
    <t>5242304</t>
  </si>
  <si>
    <t>Стимулирование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</si>
  <si>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</si>
  <si>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3.1.1.</t>
  </si>
  <si>
    <t>3.1.2.</t>
  </si>
  <si>
    <t>5244799</t>
  </si>
  <si>
    <t>1.3.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</si>
  <si>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</si>
  <si>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5221711</t>
  </si>
  <si>
    <t>5221712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</si>
  <si>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краевых профильных сменах в каникулярное время</t>
  </si>
  <si>
    <t>Реализация других мероприятий краевой целевой программы «Дети Кубани» (подпрограмма «Профилактика безнадзорности и правонарушений несовершеннолетних»)</t>
  </si>
  <si>
    <t>Ведомственная целевая программа «Развитие канализации населенных пунктов Краснодарского края на 2013-2015 годы»</t>
  </si>
  <si>
    <t>Долгосрочная краевая целевая программа "Газификация Краснодарского края (2012-2016 годы)"</t>
  </si>
  <si>
    <t>1.1.5.</t>
  </si>
  <si>
    <t>5221615</t>
  </si>
  <si>
    <t>5221616</t>
  </si>
  <si>
    <t>5221617</t>
  </si>
  <si>
    <t>Оплата педагогам дополнительного образования за работу с детьми в вечернее и каникулярное время в спортивных залах общеобразовательных учреждений и учреждений дополнительного образования детей физкультурно-спортивной направленности системы образования</t>
  </si>
  <si>
    <t>Оплата педагогам дополнительного образования за работу с детьми в спортивных клубах общеобразовательных учреждений (за исключением вечерних), гимназиях и лицеях</t>
  </si>
  <si>
    <t>Расходы на доведение с 1 декабря 2012 года средней заработной платы педагогических работников муниципальных дошкольных образовательных учреждений, общеобразовательных учреждений, образовательных учреждений, реализующих программы дошкольного образования, до средней заработной платы в системе общего образования</t>
  </si>
  <si>
    <t>1.1.6.</t>
  </si>
  <si>
    <t>1.1.7.</t>
  </si>
  <si>
    <t>1.1.8.</t>
  </si>
  <si>
    <t xml:space="preserve">Модернизация региональных систем общего образования 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</si>
  <si>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(Вакцина) 2011-2015 г</t>
  </si>
  <si>
    <t>Здравоохранение - всего,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</si>
  <si>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(Сахарный диабет) 2011-2015 г</t>
  </si>
  <si>
    <t>4.2.</t>
  </si>
  <si>
    <t>4.3.</t>
  </si>
  <si>
    <t>5.1.1.</t>
  </si>
  <si>
    <t>5.1.2.</t>
  </si>
  <si>
    <t>5.1.3.</t>
  </si>
  <si>
    <t>7.1.</t>
  </si>
  <si>
    <t>7.3.</t>
  </si>
  <si>
    <t>9.2.</t>
  </si>
  <si>
    <t>9.3.</t>
  </si>
  <si>
    <t>12.1.</t>
  </si>
  <si>
    <t>13.</t>
  </si>
  <si>
    <t>13.1.</t>
  </si>
  <si>
    <t>Национальный календарь профилактических прививок и календарь профилактических прививок по эпидемическим показаниям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</si>
  <si>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и оздоровления детей в лагерях с дневным пребыванием на базе муниципальных образовательных учреждений</t>
  </si>
  <si>
    <t>5221713</t>
  </si>
  <si>
    <t>Здравоохранение</t>
  </si>
  <si>
    <t>Физическая культура и спорт</t>
  </si>
  <si>
    <t>Наименование подраздела</t>
  </si>
  <si>
    <t>% исполнения</t>
  </si>
  <si>
    <t>Ведомственная целевая программа "Капитальный ремонт и ремонт автомобильных дорог местного значения Краснодарского края на 2012 – 2014 годы"</t>
  </si>
  <si>
    <t>9.4.</t>
  </si>
  <si>
    <t>Долгосрочная краевая целевая программа «Развитие водоснабжения населённых пунктов Краснодарского края на 2012 - 2020 годы»</t>
  </si>
  <si>
    <t>5224100</t>
  </si>
  <si>
    <t>Долгосрочная краевая целевая программа "Развитие системы дошкольного образования в Краснодарском крае" на 2010-2015 годы</t>
  </si>
  <si>
    <t>1.4.</t>
  </si>
  <si>
    <t>Программа модернизации здравоохранения Краснодарского края (оснащение оборудованием, капитальный ремонт учреждений, внедрение современных информационных систем в здравоохранении, обучение) 2011-2013 г</t>
  </si>
  <si>
    <t>7.4.</t>
  </si>
  <si>
    <t>Краевая долгосрочная целевая программа "Предупреждение риска заноса, распространения и ликвидации  очагов африканской чумы свиней на территории Краснодарского края на 2012 - 2015 годы"</t>
  </si>
  <si>
    <t>9.5.</t>
  </si>
  <si>
    <t>Долгосрочная краевая целевая программа "Жилище" на 2011-2015 годы</t>
  </si>
  <si>
    <t>11.2.</t>
  </si>
  <si>
    <t>Долгосрочная краевая целевая программа «Строительство плавательных бассейнов на 2012-2014 годы»</t>
  </si>
  <si>
    <t>3.3.</t>
  </si>
  <si>
    <t>1009002</t>
  </si>
  <si>
    <t>Долгосрочная краевая целевая программа "Безопасность образовательных учреждений Краснодарского края на 2012-2014 годы"</t>
  </si>
  <si>
    <t>0400</t>
  </si>
  <si>
    <t>0500</t>
  </si>
  <si>
    <t>0700</t>
  </si>
  <si>
    <t>0800</t>
  </si>
  <si>
    <t>0900</t>
  </si>
  <si>
    <t>1100</t>
  </si>
  <si>
    <t>Жилищно-коммунальное хозяйство</t>
  </si>
  <si>
    <t>1000</t>
  </si>
  <si>
    <t>0100</t>
  </si>
  <si>
    <t>1.5.</t>
  </si>
  <si>
    <t>Долгосрочная краевая целевая программа «Противодействие злоупотреблению наркотиками и их незаконному обороту на территории Краснодарского края на 2012 - 2014 годы»</t>
  </si>
  <si>
    <t>5225800</t>
  </si>
  <si>
    <t>5225400</t>
  </si>
  <si>
    <t>Долгосрочная краевая целевая программа развития общественной инфраструктуры муниципального значения на 2012-2015 годы</t>
  </si>
  <si>
    <t>1.6.</t>
  </si>
  <si>
    <t>2.2.</t>
  </si>
  <si>
    <t>3.4.</t>
  </si>
  <si>
    <t>5221700</t>
  </si>
  <si>
    <t>5221710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</si>
  <si>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профильных сменах на базе муниципальных учреждений, осуществляющих организацию отдыха детей</t>
  </si>
  <si>
    <t>1.2.1.</t>
  </si>
  <si>
    <t>1.2.2.</t>
  </si>
  <si>
    <t>1.2.3.</t>
  </si>
  <si>
    <t>1.2.4.</t>
  </si>
  <si>
    <t>1.7.</t>
  </si>
  <si>
    <t>За счет субвенций, субсидий и иных межбюджетных трансфертов</t>
  </si>
  <si>
    <t>1.8.</t>
  </si>
  <si>
    <t>5225700</t>
  </si>
  <si>
    <t>Долгосрочная краевая целевая прграмма"Профилактика терроризма и экстремизма в Краснодарском крае на 2012-2014 годы"</t>
  </si>
  <si>
    <t xml:space="preserve"> Долгосрочная краевая целевая программа «Оказание социальной поддержки и реабилитационной помощи инвалидам и отдельным категориям граждан в Краснодарском крае» на 2011-2015 годы, софинансирование которых осуществляется в рамках реализации государственной программы Российской Федерации «Доступная среда» на 2011-2015 годы (Субсидии из краевого бюджета местным бюджетам в целях софинансирования расходных обязательств муниципальных образований Краснодарского края по поддержке учреждений спортивной направленности по адаптивной подготовке инвалидов)</t>
  </si>
  <si>
    <t>7.5.</t>
  </si>
  <si>
    <t>7.6.</t>
  </si>
  <si>
    <t>7.7</t>
  </si>
  <si>
    <t>Субсидии на закупку произведенных на территории государств - участников Единого экономического пространства трамваев и троллейбусов</t>
  </si>
  <si>
    <t>Субсидии на реализацию ведомственной целевой программы "О подготовке градостроительной и землеустроительной документации на территории Краснодарского края" на 2012-2014 годы</t>
  </si>
  <si>
    <t>Субвенции на реализацию долгосрочной краевой целевой программы «Развитие сельского хозяйства и регулирование рынков сельскохозяйственной продукции, сырья и продовольствия в Краснодарском крае» на 2013 - 2020 годы</t>
  </si>
  <si>
    <t>4.4.</t>
  </si>
  <si>
    <t>14.</t>
  </si>
  <si>
    <t>14.1.</t>
  </si>
  <si>
    <t>14.2.</t>
  </si>
  <si>
    <t>Программа модернизации здравоохранения Краснодарского края (реконструкция) 2011-2013 г</t>
  </si>
  <si>
    <t>5221613</t>
  </si>
  <si>
    <t>Выплата премий администрации Краснодарского края победителям краевого конкурса среди дошкольных образовательных учреждений, внедряющих инновационные образовательные программы</t>
  </si>
  <si>
    <t>Реализация мероприятий подпрограммы «Доступная среда» на 2012-2015 годы»</t>
  </si>
  <si>
    <t>5222704</t>
  </si>
  <si>
    <t>5222499</t>
  </si>
  <si>
    <t>Реализация других мероприятий краевой целевой программы "Культура Кубани (на 2012-2014 годы)"</t>
  </si>
  <si>
    <r>
      <t>ИТОГО</t>
    </r>
    <r>
      <rPr>
        <sz val="17"/>
        <rFont val="Times New Roman"/>
        <family val="1"/>
      </rPr>
      <t xml:space="preserve"> за счёт всех источников</t>
    </r>
  </si>
  <si>
    <r>
      <t xml:space="preserve">Краевая целевая программа "Дети Кубани" на 2009 - 2013 годы </t>
    </r>
    <r>
      <rPr>
        <sz val="17"/>
        <rFont val="Times New Roman"/>
        <family val="1"/>
      </rPr>
      <t>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бюджета)</t>
    </r>
  </si>
  <si>
    <t>Мероприятия долгосрочной краевой целевой программы «Развитие образования в Краснодарском крае на 2011-2015 годы», финансовое обеспечение которых осуществляется за счёт средств федерального бюджета</t>
  </si>
  <si>
    <t>1.9.</t>
  </si>
  <si>
    <t>4362101</t>
  </si>
  <si>
    <t>1.1.9.</t>
  </si>
  <si>
    <t>2.3.</t>
  </si>
  <si>
    <t>2.4.</t>
  </si>
  <si>
    <t>исполнено по состоянию на  01.10.2013 года</t>
  </si>
  <si>
    <t>5221000</t>
  </si>
  <si>
    <t>5243900</t>
  </si>
  <si>
    <t>вся модернизация (096.00.00)</t>
  </si>
  <si>
    <t>1008901 (01.03.57 и 01.03.56)</t>
  </si>
  <si>
    <r>
      <t xml:space="preserve">5241500 </t>
    </r>
    <r>
      <rPr>
        <sz val="14"/>
        <rFont val="Times New Roman"/>
        <family val="1"/>
      </rPr>
      <t>(без кода ист.011)</t>
    </r>
  </si>
  <si>
    <r>
      <t xml:space="preserve">5229900 </t>
    </r>
    <r>
      <rPr>
        <sz val="10"/>
        <rFont val="Times New Roman"/>
        <family val="1"/>
      </rPr>
      <t>(0408,0409,0412)</t>
    </r>
  </si>
  <si>
    <r>
      <t xml:space="preserve">5229900 </t>
    </r>
    <r>
      <rPr>
        <sz val="11"/>
        <rFont val="Times New Roman"/>
        <family val="1"/>
      </rPr>
      <t>(0113)</t>
    </r>
  </si>
  <si>
    <t>5227000</t>
  </si>
  <si>
    <r>
      <t xml:space="preserve">5241300 </t>
    </r>
    <r>
      <rPr>
        <sz val="10"/>
        <rFont val="Times New Roman"/>
        <family val="1"/>
      </rPr>
      <t>(для 0412 по т.ср.01.22.13 и по т.фин.6.99)</t>
    </r>
  </si>
  <si>
    <r>
      <t xml:space="preserve">2603001 </t>
    </r>
    <r>
      <rPr>
        <sz val="10"/>
        <rFont val="Times New Roman"/>
        <family val="1"/>
      </rPr>
      <t>(по 0405- 902-01.03.10)</t>
    </r>
    <r>
      <rPr>
        <b/>
        <sz val="14"/>
        <rFont val="Times New Roman"/>
        <family val="1"/>
      </rPr>
      <t xml:space="preserve"> и 2603002 </t>
    </r>
    <r>
      <rPr>
        <sz val="10"/>
        <rFont val="Times New Roman"/>
        <family val="1"/>
      </rPr>
      <t xml:space="preserve">(по 0405- 902-01.02.10) </t>
    </r>
  </si>
  <si>
    <r>
      <t xml:space="preserve">5052120 </t>
    </r>
    <r>
      <rPr>
        <sz val="10"/>
        <rFont val="Times New Roman"/>
        <family val="1"/>
      </rPr>
      <t>(0501 код ист.777)</t>
    </r>
  </si>
  <si>
    <r>
      <t xml:space="preserve">5229900 </t>
    </r>
    <r>
      <rPr>
        <sz val="10"/>
        <rFont val="Times New Roman"/>
        <family val="1"/>
      </rPr>
      <t>(0502)</t>
    </r>
  </si>
  <si>
    <t>5240500</t>
  </si>
  <si>
    <t>5229200</t>
  </si>
  <si>
    <t>5226430</t>
  </si>
  <si>
    <r>
      <t xml:space="preserve">5229900 </t>
    </r>
    <r>
      <rPr>
        <sz val="10"/>
        <rFont val="Times New Roman"/>
        <family val="1"/>
      </rPr>
      <t>(0503)</t>
    </r>
  </si>
  <si>
    <r>
      <t>5229900</t>
    </r>
    <r>
      <rPr>
        <sz val="10"/>
        <rFont val="Times New Roman"/>
        <family val="1"/>
      </rPr>
      <t xml:space="preserve"> (0701 и 0702)</t>
    </r>
  </si>
  <si>
    <r>
      <t xml:space="preserve">5224100 </t>
    </r>
    <r>
      <rPr>
        <sz val="10"/>
        <rFont val="Times New Roman"/>
        <family val="1"/>
      </rPr>
      <t>(напр.777, КВР 411, Ист.777,918)</t>
    </r>
  </si>
  <si>
    <r>
      <t xml:space="preserve">5229900 </t>
    </r>
    <r>
      <rPr>
        <sz val="10"/>
        <rFont val="Times New Roman"/>
        <family val="1"/>
      </rPr>
      <t>(0801)</t>
    </r>
  </si>
  <si>
    <r>
      <t xml:space="preserve">1020220 </t>
    </r>
    <r>
      <rPr>
        <sz val="10"/>
        <rFont val="Times New Roman"/>
        <family val="1"/>
      </rPr>
      <t>(ФКР 0900)</t>
    </r>
  </si>
  <si>
    <r>
      <t xml:space="preserve">5229900 </t>
    </r>
    <r>
      <rPr>
        <sz val="10"/>
        <rFont val="Times New Roman"/>
        <family val="1"/>
      </rPr>
      <t>(1101)</t>
    </r>
  </si>
  <si>
    <t>5227100</t>
  </si>
  <si>
    <r>
      <t xml:space="preserve">Информация об исполнении федеральных целевых программ, долгосрочных краевых целевых программ, по состоянию </t>
    </r>
    <r>
      <rPr>
        <b/>
        <u val="single"/>
        <sz val="20"/>
        <rFont val="Times New Roman"/>
        <family val="1"/>
      </rPr>
      <t xml:space="preserve"> на  1 ноября 2013 года, </t>
    </r>
    <r>
      <rPr>
        <b/>
        <sz val="20"/>
        <rFont val="Times New Roman"/>
        <family val="1"/>
      </rPr>
      <t>предусмотренных для  муниципального образования город Краснодар на 2013 год</t>
    </r>
  </si>
  <si>
    <t>профинансировано по состоянию на 01.11.2013 года</t>
  </si>
  <si>
    <t>Мероприятия подпрограммы «Доступная среда» на 2012-2015 годы, финансовое обеспечение которых осуществляется за счёт средств краевого бюджета</t>
  </si>
  <si>
    <t>1.10.</t>
  </si>
  <si>
    <r>
      <t xml:space="preserve">9981799 </t>
    </r>
    <r>
      <rPr>
        <sz val="10"/>
        <rFont val="Times New Roman"/>
        <family val="1"/>
      </rPr>
      <t xml:space="preserve">(для 0408,  , т.ср.01.03.98). </t>
    </r>
    <r>
      <rPr>
        <b/>
        <sz val="14"/>
        <rFont val="Times New Roman"/>
        <family val="1"/>
      </rPr>
      <t xml:space="preserve">и 3170110 </t>
    </r>
    <r>
      <rPr>
        <sz val="10"/>
        <rFont val="Times New Roman"/>
        <family val="1"/>
      </rPr>
      <t>(по т.ср.01.22.88)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</si>
</sst>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0"/>
      <color indexed="22"/>
      <name val="Arial Cyr"/>
      <family val="0"/>
    </font>
    <font>
      <sz val="10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7"/>
      <color indexed="10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sz val="17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6" fontId="10" fillId="3" borderId="0" xfId="0" applyNumberFormat="1" applyFont="1" applyFill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165" fontId="17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Continuous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165" fontId="21" fillId="0" borderId="5" xfId="0" applyNumberFormat="1" applyFont="1" applyFill="1" applyBorder="1" applyAlignment="1">
      <alignment horizontal="right" vertical="center"/>
    </xf>
    <xf numFmtId="166" fontId="21" fillId="0" borderId="5" xfId="19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 wrapText="1"/>
    </xf>
    <xf numFmtId="165" fontId="15" fillId="0" borderId="2" xfId="0" applyNumberFormat="1" applyFont="1" applyFill="1" applyBorder="1" applyAlignment="1">
      <alignment horizontal="right" vertical="center"/>
    </xf>
    <xf numFmtId="165" fontId="21" fillId="0" borderId="2" xfId="0" applyNumberFormat="1" applyFont="1" applyFill="1" applyBorder="1" applyAlignment="1">
      <alignment horizontal="right" vertical="center"/>
    </xf>
    <xf numFmtId="166" fontId="21" fillId="0" borderId="2" xfId="19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1" fillId="0" borderId="2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right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65" fontId="21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right" vertical="center" wrapText="1"/>
    </xf>
    <xf numFmtId="166" fontId="21" fillId="0" borderId="2" xfId="19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vertical="center" wrapText="1"/>
    </xf>
    <xf numFmtId="166" fontId="21" fillId="0" borderId="2" xfId="19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65" fontId="15" fillId="0" borderId="2" xfId="0" applyNumberFormat="1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4" fontId="21" fillId="0" borderId="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169" fontId="21" fillId="0" borderId="0" xfId="20" applyNumberFormat="1" applyFont="1" applyFill="1" applyBorder="1" applyAlignment="1">
      <alignment vertical="center"/>
    </xf>
    <xf numFmtId="169" fontId="21" fillId="0" borderId="0" xfId="20" applyNumberFormat="1" applyFont="1" applyFill="1" applyBorder="1" applyAlignment="1">
      <alignment horizontal="right" vertical="center"/>
    </xf>
    <xf numFmtId="165" fontId="21" fillId="0" borderId="0" xfId="20" applyNumberFormat="1" applyFont="1" applyFill="1" applyBorder="1" applyAlignment="1">
      <alignment vertical="center"/>
    </xf>
    <xf numFmtId="166" fontId="21" fillId="0" borderId="0" xfId="19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65" fontId="15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center" wrapText="1"/>
    </xf>
    <xf numFmtId="0" fontId="2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49" fontId="2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/>
    </xf>
    <xf numFmtId="165" fontId="21" fillId="0" borderId="2" xfId="0" applyNumberFormat="1" applyFont="1" applyFill="1" applyBorder="1" applyAlignment="1">
      <alignment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165" fontId="21" fillId="0" borderId="3" xfId="20" applyNumberFormat="1" applyFont="1" applyFill="1" applyBorder="1" applyAlignment="1">
      <alignment vertical="center"/>
    </xf>
    <xf numFmtId="165" fontId="21" fillId="0" borderId="3" xfId="20" applyNumberFormat="1" applyFont="1" applyFill="1" applyBorder="1" applyAlignment="1">
      <alignment horizontal="right" vertical="center"/>
    </xf>
    <xf numFmtId="167" fontId="21" fillId="0" borderId="3" xfId="20" applyNumberFormat="1" applyFont="1" applyFill="1" applyBorder="1" applyAlignment="1">
      <alignment vertical="center"/>
    </xf>
    <xf numFmtId="166" fontId="21" fillId="0" borderId="3" xfId="19" applyNumberFormat="1" applyFont="1" applyFill="1" applyBorder="1" applyAlignment="1">
      <alignment horizontal="right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justify"/>
    </xf>
    <xf numFmtId="0" fontId="4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6" fontId="10" fillId="3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Информация об исполнении федеральных целевых программ и долгосрочных краевых целевых программ по состоянию на 1 октября, предусмотренных для муниципального образования город Краснодар на 2013 год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65"/>
          <c:w val="0.948"/>
          <c:h val="0.72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366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93366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66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99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0008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100,0%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
38,4 %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21,3 %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
59,9 %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60,6 %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99,6 %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 82,8 %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
25,1 %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'доп таблица'!$B$2:$B$9</c:f>
              <c:strCache>
                <c:ptCount val="8"/>
                <c:pt idx="0">
                  <c:v>Общегосударственные вопросы</c:v>
                </c:pt>
                <c:pt idx="1">
                  <c:v>Национальная экономика</c:v>
                </c:pt>
                <c:pt idx="2">
                  <c:v>Жилищно-коммунальное хозяйство</c:v>
                </c:pt>
                <c:pt idx="3">
                  <c:v>Образование</c:v>
                </c:pt>
                <c:pt idx="4">
                  <c:v>Культура</c:v>
                </c:pt>
                <c:pt idx="5">
                  <c:v>Здравоохранение</c:v>
                </c:pt>
                <c:pt idx="6">
                  <c:v>Социальная политика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'доп таблица'!$C$2:$C$9</c:f>
              <c:numCache>
                <c:ptCount val="8"/>
                <c:pt idx="0">
                  <c:v>1</c:v>
                </c:pt>
                <c:pt idx="1">
                  <c:v>0.38442781497124506</c:v>
                </c:pt>
                <c:pt idx="2">
                  <c:v>0.21297811579213574</c:v>
                </c:pt>
                <c:pt idx="3">
                  <c:v>0.5986203552032748</c:v>
                </c:pt>
                <c:pt idx="4">
                  <c:v>0.6058671446604942</c:v>
                </c:pt>
                <c:pt idx="5">
                  <c:v>0.9957458609123644</c:v>
                </c:pt>
                <c:pt idx="6">
                  <c:v>0.8283183831043488</c:v>
                </c:pt>
                <c:pt idx="7">
                  <c:v>0.25113345593237446</c:v>
                </c:pt>
              </c:numCache>
            </c:numRef>
          </c:val>
        </c:ser>
        <c:overlap val="-30"/>
        <c:gapWidth val="100"/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850190"/>
        <c:crosses val="autoZero"/>
        <c:auto val="1"/>
        <c:lblOffset val="40"/>
        <c:noMultiLvlLbl val="0"/>
      </c:catAx>
      <c:valAx>
        <c:axId val="2685019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Процент 
исполнения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225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27</xdr:row>
      <xdr:rowOff>0</xdr:rowOff>
    </xdr:from>
    <xdr:to>
      <xdr:col>12</xdr:col>
      <xdr:colOff>219075</xdr:colOff>
      <xdr:row>27</xdr:row>
      <xdr:rowOff>190500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55125" y="42614850"/>
          <a:ext cx="2190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228600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57150" y="0"/>
        <a:ext cx="97440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L122"/>
  <sheetViews>
    <sheetView tabSelected="1" view="pageBreakPreview" zoomScale="65" zoomScaleNormal="50" zoomScaleSheetLayoutView="65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1" sqref="J11"/>
    </sheetView>
  </sheetViews>
  <sheetFormatPr defaultColWidth="9.125" defaultRowHeight="12.75" outlineLevelRow="1" outlineLevelCol="1"/>
  <cols>
    <col min="1" max="1" width="11.25390625" style="1" customWidth="1"/>
    <col min="2" max="2" width="16.625" style="87" hidden="1" customWidth="1" outlineLevel="1"/>
    <col min="3" max="3" width="68.375" style="23" customWidth="1" collapsed="1"/>
    <col min="4" max="4" width="21.00390625" style="3" customWidth="1"/>
    <col min="5" max="5" width="25.875" style="3" customWidth="1"/>
    <col min="6" max="6" width="25.25390625" style="3" customWidth="1"/>
    <col min="7" max="7" width="20.875" style="21" customWidth="1"/>
    <col min="8" max="8" width="23.625" style="3" customWidth="1"/>
    <col min="9" max="9" width="25.375" style="3" customWidth="1"/>
    <col min="10" max="10" width="25.625" style="3" customWidth="1"/>
    <col min="11" max="11" width="21.25390625" style="22" customWidth="1"/>
    <col min="12" max="12" width="19.625" style="20" customWidth="1"/>
    <col min="13" max="13" width="12.625" style="3" customWidth="1"/>
    <col min="14" max="16384" width="10.375" style="3" customWidth="1"/>
  </cols>
  <sheetData>
    <row r="2" spans="11:12" ht="30" customHeight="1">
      <c r="K2" s="104" t="s">
        <v>8</v>
      </c>
      <c r="L2" s="104"/>
    </row>
    <row r="3" spans="1:12" ht="63.75" customHeight="1">
      <c r="A3" s="106" t="s">
        <v>221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4.75" customHeight="1">
      <c r="A4" s="18"/>
      <c r="B4" s="88"/>
      <c r="C4" s="78"/>
      <c r="D4" s="18"/>
      <c r="E4" s="18"/>
      <c r="F4" s="18"/>
      <c r="G4" s="18"/>
      <c r="H4" s="18"/>
      <c r="I4" s="18"/>
      <c r="J4" s="18"/>
      <c r="K4" s="18"/>
      <c r="L4" s="18"/>
    </row>
    <row r="5" spans="1:12" ht="25.5" customHeight="1" thickBot="1">
      <c r="A5" s="2"/>
      <c r="B5" s="89"/>
      <c r="C5" s="69"/>
      <c r="D5" s="19"/>
      <c r="H5" s="105" t="s">
        <v>0</v>
      </c>
      <c r="I5" s="105"/>
      <c r="J5" s="105"/>
      <c r="K5" s="105"/>
      <c r="L5" s="105"/>
    </row>
    <row r="6" spans="1:12" s="28" customFormat="1" ht="42" customHeight="1">
      <c r="A6" s="107" t="s">
        <v>21</v>
      </c>
      <c r="B6" s="101" t="s">
        <v>35</v>
      </c>
      <c r="C6" s="110" t="s">
        <v>1</v>
      </c>
      <c r="D6" s="113" t="s">
        <v>18</v>
      </c>
      <c r="E6" s="113"/>
      <c r="F6" s="113"/>
      <c r="G6" s="113"/>
      <c r="H6" s="113" t="s">
        <v>222</v>
      </c>
      <c r="I6" s="113"/>
      <c r="J6" s="113"/>
      <c r="K6" s="113"/>
      <c r="L6" s="110" t="s">
        <v>15</v>
      </c>
    </row>
    <row r="7" spans="1:12" s="28" customFormat="1" ht="36.75" customHeight="1">
      <c r="A7" s="108"/>
      <c r="B7" s="102"/>
      <c r="C7" s="111"/>
      <c r="D7" s="111" t="s">
        <v>2</v>
      </c>
      <c r="E7" s="30" t="s">
        <v>3</v>
      </c>
      <c r="F7" s="30"/>
      <c r="G7" s="115" t="s">
        <v>190</v>
      </c>
      <c r="H7" s="111" t="s">
        <v>2</v>
      </c>
      <c r="I7" s="30" t="s">
        <v>3</v>
      </c>
      <c r="J7" s="30"/>
      <c r="K7" s="116" t="s">
        <v>190</v>
      </c>
      <c r="L7" s="111"/>
    </row>
    <row r="8" spans="1:12" s="28" customFormat="1" ht="147" customHeight="1" thickBot="1">
      <c r="A8" s="109"/>
      <c r="B8" s="103"/>
      <c r="C8" s="112"/>
      <c r="D8" s="112"/>
      <c r="E8" s="32" t="s">
        <v>5</v>
      </c>
      <c r="F8" s="32" t="s">
        <v>168</v>
      </c>
      <c r="G8" s="112"/>
      <c r="H8" s="112"/>
      <c r="I8" s="32" t="s">
        <v>5</v>
      </c>
      <c r="J8" s="32" t="s">
        <v>168</v>
      </c>
      <c r="K8" s="117"/>
      <c r="L8" s="112"/>
    </row>
    <row r="9" spans="1:12" s="37" customFormat="1" ht="45" customHeight="1" outlineLevel="1">
      <c r="A9" s="33" t="s">
        <v>19</v>
      </c>
      <c r="B9" s="90"/>
      <c r="C9" s="34" t="s">
        <v>33</v>
      </c>
      <c r="D9" s="35">
        <f>D11+D22+D28+D29+D30+D31+D32+D33+D34+D35</f>
        <v>98955.8</v>
      </c>
      <c r="E9" s="35">
        <f>E11+E22+E28+E29+E30+E31+E32+E33+E34+E35</f>
        <v>0</v>
      </c>
      <c r="F9" s="35">
        <f>F11+F22+F28+F29+F30+F31+F32+F33+F34+F35</f>
        <v>1344428.1</v>
      </c>
      <c r="G9" s="35">
        <f>D9+E9+F9</f>
        <v>1443383.9000000001</v>
      </c>
      <c r="H9" s="35">
        <f>H11+H22+H28+H29+H30+H31+H32+H33+H34+H35</f>
        <v>80703.8</v>
      </c>
      <c r="I9" s="35">
        <f>I11+I22+I28+I29+I30+I31+I32+I33+I34+I35</f>
        <v>0</v>
      </c>
      <c r="J9" s="35">
        <f>J11+J22+J28+J29+J30+J31+J32+J33+J34+J35</f>
        <v>913613.2</v>
      </c>
      <c r="K9" s="35">
        <f>H9+I9+J9</f>
        <v>994317</v>
      </c>
      <c r="L9" s="36">
        <f>K9/G9</f>
        <v>0.6888790986237271</v>
      </c>
    </row>
    <row r="10" spans="1:12" s="43" customFormat="1" ht="42" customHeight="1" outlineLevel="1">
      <c r="A10" s="38"/>
      <c r="B10" s="86"/>
      <c r="C10" s="39" t="s">
        <v>4</v>
      </c>
      <c r="D10" s="40"/>
      <c r="E10" s="40"/>
      <c r="F10" s="40"/>
      <c r="G10" s="41"/>
      <c r="H10" s="40"/>
      <c r="I10" s="40"/>
      <c r="J10" s="40"/>
      <c r="K10" s="41"/>
      <c r="L10" s="42"/>
    </row>
    <row r="11" spans="1:12" s="43" customFormat="1" ht="102.75" customHeight="1" outlineLevel="1">
      <c r="A11" s="44" t="s">
        <v>10</v>
      </c>
      <c r="B11" s="86"/>
      <c r="C11" s="45" t="s">
        <v>34</v>
      </c>
      <c r="D11" s="40">
        <f>SUM(D13:D21)</f>
        <v>74779.8</v>
      </c>
      <c r="E11" s="40">
        <f>SUM(E13:E21)</f>
        <v>0</v>
      </c>
      <c r="F11" s="40">
        <f>SUM(F13:F21)</f>
        <v>704511.9</v>
      </c>
      <c r="G11" s="41">
        <f>D11+E11+F11</f>
        <v>779291.7000000001</v>
      </c>
      <c r="H11" s="40">
        <f>SUM(H13:H21)</f>
        <v>57523.8</v>
      </c>
      <c r="I11" s="40">
        <f>SUM(I13:I21)</f>
        <v>0</v>
      </c>
      <c r="J11" s="40">
        <f>SUM(J13:J21)</f>
        <v>554810.2</v>
      </c>
      <c r="K11" s="41">
        <f>H11+I11+J11</f>
        <v>612334</v>
      </c>
      <c r="L11" s="42">
        <f>K11/G11</f>
        <v>0.7857571176492704</v>
      </c>
    </row>
    <row r="12" spans="1:12" s="43" customFormat="1" ht="39.75" customHeight="1" outlineLevel="1">
      <c r="A12" s="38"/>
      <c r="B12" s="86"/>
      <c r="C12" s="46" t="s">
        <v>4</v>
      </c>
      <c r="D12" s="40"/>
      <c r="E12" s="40"/>
      <c r="F12" s="40"/>
      <c r="G12" s="41"/>
      <c r="H12" s="40"/>
      <c r="I12" s="40"/>
      <c r="J12" s="40"/>
      <c r="K12" s="41"/>
      <c r="L12" s="42"/>
    </row>
    <row r="13" spans="1:12" s="43" customFormat="1" ht="148.5" customHeight="1" outlineLevel="1">
      <c r="A13" s="38" t="s">
        <v>12</v>
      </c>
      <c r="B13" s="86" t="s">
        <v>41</v>
      </c>
      <c r="C13" s="46" t="s">
        <v>42</v>
      </c>
      <c r="D13" s="40">
        <v>0</v>
      </c>
      <c r="E13" s="40"/>
      <c r="F13" s="40">
        <v>1468</v>
      </c>
      <c r="G13" s="41">
        <f aca="true" t="shared" si="0" ref="G13:G29">D13+E13+F13</f>
        <v>1468</v>
      </c>
      <c r="H13" s="40">
        <v>0</v>
      </c>
      <c r="I13" s="40"/>
      <c r="J13" s="40">
        <v>1466.5</v>
      </c>
      <c r="K13" s="41">
        <f aca="true" t="shared" si="1" ref="K13:K22">H13+I13+J13</f>
        <v>1466.5</v>
      </c>
      <c r="L13" s="42">
        <f aca="true" t="shared" si="2" ref="L13:L22">K13/G13</f>
        <v>0.9989782016348774</v>
      </c>
    </row>
    <row r="14" spans="1:12" s="43" customFormat="1" ht="271.5" customHeight="1" outlineLevel="1">
      <c r="A14" s="38" t="s">
        <v>38</v>
      </c>
      <c r="B14" s="86" t="s">
        <v>29</v>
      </c>
      <c r="C14" s="46" t="s">
        <v>32</v>
      </c>
      <c r="D14" s="40">
        <v>0</v>
      </c>
      <c r="E14" s="40"/>
      <c r="F14" s="40">
        <v>93241.5</v>
      </c>
      <c r="G14" s="41">
        <f t="shared" si="0"/>
        <v>93241.5</v>
      </c>
      <c r="H14" s="40">
        <v>0</v>
      </c>
      <c r="I14" s="40"/>
      <c r="J14" s="40">
        <v>72076</v>
      </c>
      <c r="K14" s="41">
        <f t="shared" si="1"/>
        <v>72076</v>
      </c>
      <c r="L14" s="42">
        <f t="shared" si="2"/>
        <v>0.7730034373106396</v>
      </c>
    </row>
    <row r="15" spans="1:12" s="43" customFormat="1" ht="145.5" customHeight="1" outlineLevel="1">
      <c r="A15" s="38" t="s">
        <v>39</v>
      </c>
      <c r="B15" s="86" t="s">
        <v>28</v>
      </c>
      <c r="C15" s="46" t="s">
        <v>31</v>
      </c>
      <c r="D15" s="40">
        <v>0</v>
      </c>
      <c r="E15" s="40"/>
      <c r="F15" s="40">
        <v>209050.6</v>
      </c>
      <c r="G15" s="41">
        <f t="shared" si="0"/>
        <v>209050.6</v>
      </c>
      <c r="H15" s="40">
        <v>0</v>
      </c>
      <c r="I15" s="40"/>
      <c r="J15" s="40">
        <v>160783.4</v>
      </c>
      <c r="K15" s="41">
        <f t="shared" si="1"/>
        <v>160783.4</v>
      </c>
      <c r="L15" s="42">
        <f t="shared" si="2"/>
        <v>0.7691123584433625</v>
      </c>
    </row>
    <row r="16" spans="1:12" s="47" customFormat="1" ht="160.5" customHeight="1" outlineLevel="1">
      <c r="A16" s="38" t="s">
        <v>40</v>
      </c>
      <c r="B16" s="86" t="s">
        <v>184</v>
      </c>
      <c r="C16" s="46" t="s">
        <v>185</v>
      </c>
      <c r="D16" s="40">
        <v>0</v>
      </c>
      <c r="E16" s="40"/>
      <c r="F16" s="40">
        <v>3850</v>
      </c>
      <c r="G16" s="41">
        <f>D16+E16+F16</f>
        <v>3850</v>
      </c>
      <c r="H16" s="40">
        <v>0</v>
      </c>
      <c r="I16" s="40"/>
      <c r="J16" s="40">
        <v>2343.6</v>
      </c>
      <c r="K16" s="41">
        <f t="shared" si="1"/>
        <v>2343.6</v>
      </c>
      <c r="L16" s="42">
        <f>K16/G16</f>
        <v>0.6087272727272727</v>
      </c>
    </row>
    <row r="17" spans="1:12" s="43" customFormat="1" ht="136.5" customHeight="1" outlineLevel="1">
      <c r="A17" s="38" t="s">
        <v>94</v>
      </c>
      <c r="B17" s="86" t="s">
        <v>27</v>
      </c>
      <c r="C17" s="46" t="s">
        <v>30</v>
      </c>
      <c r="D17" s="40">
        <v>0</v>
      </c>
      <c r="E17" s="40"/>
      <c r="F17" s="40">
        <v>370906.6</v>
      </c>
      <c r="G17" s="41">
        <f t="shared" si="0"/>
        <v>370906.6</v>
      </c>
      <c r="H17" s="40">
        <v>0</v>
      </c>
      <c r="I17" s="40"/>
      <c r="J17" s="40">
        <v>302276.9</v>
      </c>
      <c r="K17" s="41">
        <f t="shared" si="1"/>
        <v>302276.9</v>
      </c>
      <c r="L17" s="42">
        <f t="shared" si="2"/>
        <v>0.8149677034595773</v>
      </c>
    </row>
    <row r="18" spans="1:12" s="43" customFormat="1" ht="191.25" customHeight="1" outlineLevel="1">
      <c r="A18" s="38" t="s">
        <v>101</v>
      </c>
      <c r="B18" s="86" t="s">
        <v>95</v>
      </c>
      <c r="C18" s="46" t="s">
        <v>98</v>
      </c>
      <c r="D18" s="40">
        <v>0</v>
      </c>
      <c r="E18" s="40"/>
      <c r="F18" s="40">
        <v>1280.2</v>
      </c>
      <c r="G18" s="41">
        <f t="shared" si="0"/>
        <v>1280.2</v>
      </c>
      <c r="H18" s="40">
        <v>0</v>
      </c>
      <c r="I18" s="40"/>
      <c r="J18" s="40">
        <v>1274.7</v>
      </c>
      <c r="K18" s="41">
        <f t="shared" si="1"/>
        <v>1274.7</v>
      </c>
      <c r="L18" s="42">
        <f t="shared" si="2"/>
        <v>0.9957037962818309</v>
      </c>
    </row>
    <row r="19" spans="1:12" s="43" customFormat="1" ht="134.25" customHeight="1" outlineLevel="1">
      <c r="A19" s="38" t="s">
        <v>102</v>
      </c>
      <c r="B19" s="86" t="s">
        <v>96</v>
      </c>
      <c r="C19" s="46" t="s">
        <v>99</v>
      </c>
      <c r="D19" s="40">
        <v>0</v>
      </c>
      <c r="E19" s="40"/>
      <c r="F19" s="40">
        <v>14758.3</v>
      </c>
      <c r="G19" s="41">
        <f t="shared" si="0"/>
        <v>14758.3</v>
      </c>
      <c r="H19" s="40">
        <v>0</v>
      </c>
      <c r="I19" s="40"/>
      <c r="J19" s="40">
        <v>13176.7</v>
      </c>
      <c r="K19" s="41">
        <f t="shared" si="1"/>
        <v>13176.7</v>
      </c>
      <c r="L19" s="42">
        <f t="shared" si="2"/>
        <v>0.8928331853939818</v>
      </c>
    </row>
    <row r="20" spans="1:12" s="43" customFormat="1" ht="249" customHeight="1" outlineLevel="1">
      <c r="A20" s="38" t="s">
        <v>103</v>
      </c>
      <c r="B20" s="86" t="s">
        <v>97</v>
      </c>
      <c r="C20" s="39" t="s">
        <v>100</v>
      </c>
      <c r="D20" s="40">
        <v>0</v>
      </c>
      <c r="E20" s="40"/>
      <c r="F20" s="40">
        <v>152.4</v>
      </c>
      <c r="G20" s="41">
        <f>D20+E20+F20</f>
        <v>152.4</v>
      </c>
      <c r="H20" s="40">
        <v>0</v>
      </c>
      <c r="I20" s="40"/>
      <c r="J20" s="40">
        <v>152.4</v>
      </c>
      <c r="K20" s="41">
        <f t="shared" si="1"/>
        <v>152.4</v>
      </c>
      <c r="L20" s="42">
        <f t="shared" si="2"/>
        <v>1</v>
      </c>
    </row>
    <row r="21" spans="1:12" s="43" customFormat="1" ht="321.75" customHeight="1" outlineLevel="1">
      <c r="A21" s="38" t="s">
        <v>195</v>
      </c>
      <c r="B21" s="86" t="s">
        <v>194</v>
      </c>
      <c r="C21" s="46" t="s">
        <v>104</v>
      </c>
      <c r="D21" s="40">
        <v>74779.8</v>
      </c>
      <c r="E21" s="40"/>
      <c r="F21" s="40">
        <v>9804.3</v>
      </c>
      <c r="G21" s="41">
        <f t="shared" si="0"/>
        <v>84584.1</v>
      </c>
      <c r="H21" s="40">
        <v>57523.8</v>
      </c>
      <c r="I21" s="40"/>
      <c r="J21" s="40">
        <v>1260</v>
      </c>
      <c r="K21" s="41">
        <f t="shared" si="1"/>
        <v>58783.8</v>
      </c>
      <c r="L21" s="42">
        <f t="shared" si="2"/>
        <v>0.6949745874224588</v>
      </c>
    </row>
    <row r="22" spans="1:12" s="37" customFormat="1" ht="59.25" customHeight="1" outlineLevel="1">
      <c r="A22" s="44" t="s">
        <v>43</v>
      </c>
      <c r="B22" s="85" t="s">
        <v>160</v>
      </c>
      <c r="C22" s="45" t="s">
        <v>13</v>
      </c>
      <c r="D22" s="41">
        <f>D24+D25+D26+D27</f>
        <v>0</v>
      </c>
      <c r="E22" s="41">
        <f>E24+E25+E26+E27</f>
        <v>0</v>
      </c>
      <c r="F22" s="41">
        <f>F24+F25+F26+F27</f>
        <v>24781.600000000002</v>
      </c>
      <c r="G22" s="41">
        <f>D22+E22+F22</f>
        <v>24781.600000000002</v>
      </c>
      <c r="H22" s="41">
        <f>H24+H25+H26+H27</f>
        <v>0</v>
      </c>
      <c r="I22" s="41">
        <f>I24+I25+I26+I27</f>
        <v>0</v>
      </c>
      <c r="J22" s="41">
        <f>J24+J25+J26+J27</f>
        <v>23414.6</v>
      </c>
      <c r="K22" s="41">
        <f t="shared" si="1"/>
        <v>23414.6</v>
      </c>
      <c r="L22" s="42">
        <f t="shared" si="2"/>
        <v>0.9448381056913192</v>
      </c>
    </row>
    <row r="23" spans="1:12" s="43" customFormat="1" ht="34.5" customHeight="1" outlineLevel="1">
      <c r="A23" s="38"/>
      <c r="B23" s="86"/>
      <c r="C23" s="46" t="s">
        <v>4</v>
      </c>
      <c r="D23" s="40"/>
      <c r="E23" s="40"/>
      <c r="F23" s="40"/>
      <c r="G23" s="41"/>
      <c r="H23" s="40"/>
      <c r="I23" s="40"/>
      <c r="J23" s="40"/>
      <c r="K23" s="41"/>
      <c r="L23" s="42"/>
    </row>
    <row r="24" spans="1:12" s="43" customFormat="1" ht="249.75" customHeight="1" outlineLevel="1">
      <c r="A24" s="38" t="s">
        <v>163</v>
      </c>
      <c r="B24" s="86" t="s">
        <v>161</v>
      </c>
      <c r="C24" s="39" t="s">
        <v>162</v>
      </c>
      <c r="D24" s="40">
        <v>0</v>
      </c>
      <c r="E24" s="40"/>
      <c r="F24" s="40">
        <v>3848</v>
      </c>
      <c r="G24" s="41">
        <f>D24+E24+F24</f>
        <v>3848</v>
      </c>
      <c r="H24" s="40">
        <v>0</v>
      </c>
      <c r="I24" s="40"/>
      <c r="J24" s="40">
        <v>2715.1</v>
      </c>
      <c r="K24" s="41">
        <f aca="true" t="shared" si="3" ref="K24:K32">H24+I24+J24</f>
        <v>2715.1</v>
      </c>
      <c r="L24" s="42">
        <f aca="true" t="shared" si="4" ref="L24:L33">K24/G24</f>
        <v>0.7055873180873181</v>
      </c>
    </row>
    <row r="25" spans="1:12" s="43" customFormat="1" ht="183" customHeight="1" outlineLevel="1">
      <c r="A25" s="38" t="s">
        <v>164</v>
      </c>
      <c r="B25" s="86" t="s">
        <v>88</v>
      </c>
      <c r="C25" s="39" t="s">
        <v>90</v>
      </c>
      <c r="D25" s="40">
        <v>0</v>
      </c>
      <c r="E25" s="40"/>
      <c r="F25" s="40">
        <v>2486.8</v>
      </c>
      <c r="G25" s="41">
        <f>D25+E25+F25</f>
        <v>2486.8</v>
      </c>
      <c r="H25" s="40">
        <v>0</v>
      </c>
      <c r="I25" s="40"/>
      <c r="J25" s="40">
        <v>2486.8</v>
      </c>
      <c r="K25" s="41">
        <f t="shared" si="3"/>
        <v>2486.8</v>
      </c>
      <c r="L25" s="42">
        <f t="shared" si="4"/>
        <v>1</v>
      </c>
    </row>
    <row r="26" spans="1:12" s="43" customFormat="1" ht="210.75" customHeight="1" outlineLevel="1">
      <c r="A26" s="38" t="s">
        <v>165</v>
      </c>
      <c r="B26" s="86" t="s">
        <v>122</v>
      </c>
      <c r="C26" s="39" t="s">
        <v>121</v>
      </c>
      <c r="D26" s="40">
        <v>0</v>
      </c>
      <c r="E26" s="40"/>
      <c r="F26" s="40">
        <v>18387.9</v>
      </c>
      <c r="G26" s="41">
        <f>D26+E26+F26</f>
        <v>18387.9</v>
      </c>
      <c r="H26" s="40">
        <v>0</v>
      </c>
      <c r="I26" s="40"/>
      <c r="J26" s="40">
        <v>18153.8</v>
      </c>
      <c r="K26" s="41">
        <f t="shared" si="3"/>
        <v>18153.8</v>
      </c>
      <c r="L26" s="42">
        <f t="shared" si="4"/>
        <v>0.9872688017663789</v>
      </c>
    </row>
    <row r="27" spans="1:12" s="43" customFormat="1" ht="237" customHeight="1" outlineLevel="1">
      <c r="A27" s="38" t="s">
        <v>166</v>
      </c>
      <c r="B27" s="86" t="s">
        <v>25</v>
      </c>
      <c r="C27" s="39" t="s">
        <v>24</v>
      </c>
      <c r="D27" s="40">
        <v>0</v>
      </c>
      <c r="E27" s="40"/>
      <c r="F27" s="40">
        <v>58.9</v>
      </c>
      <c r="G27" s="41">
        <f>D27+E27+F27</f>
        <v>58.9</v>
      </c>
      <c r="H27" s="40">
        <v>0</v>
      </c>
      <c r="I27" s="40"/>
      <c r="J27" s="40">
        <v>58.9</v>
      </c>
      <c r="K27" s="41">
        <f t="shared" si="3"/>
        <v>58.9</v>
      </c>
      <c r="L27" s="42">
        <f>K27/G27</f>
        <v>1</v>
      </c>
    </row>
    <row r="28" spans="1:12" s="43" customFormat="1" ht="132" customHeight="1" outlineLevel="1">
      <c r="A28" s="44" t="s">
        <v>86</v>
      </c>
      <c r="B28" s="85" t="s">
        <v>44</v>
      </c>
      <c r="C28" s="48" t="s">
        <v>142</v>
      </c>
      <c r="D28" s="40">
        <v>0</v>
      </c>
      <c r="E28" s="40"/>
      <c r="F28" s="40">
        <v>4064</v>
      </c>
      <c r="G28" s="41">
        <f t="shared" si="0"/>
        <v>4064</v>
      </c>
      <c r="H28" s="40">
        <v>0</v>
      </c>
      <c r="I28" s="40"/>
      <c r="J28" s="49">
        <v>4064</v>
      </c>
      <c r="K28" s="41">
        <f t="shared" si="3"/>
        <v>4064</v>
      </c>
      <c r="L28" s="42">
        <f t="shared" si="4"/>
        <v>1</v>
      </c>
    </row>
    <row r="29" spans="1:12" s="43" customFormat="1" ht="165" customHeight="1" outlineLevel="1">
      <c r="A29" s="50" t="s">
        <v>132</v>
      </c>
      <c r="B29" s="85" t="s">
        <v>85</v>
      </c>
      <c r="C29" s="45" t="s">
        <v>87</v>
      </c>
      <c r="D29" s="40">
        <v>0</v>
      </c>
      <c r="E29" s="40"/>
      <c r="F29" s="40">
        <v>993.3</v>
      </c>
      <c r="G29" s="41">
        <f t="shared" si="0"/>
        <v>993.3</v>
      </c>
      <c r="H29" s="40">
        <v>0</v>
      </c>
      <c r="I29" s="40"/>
      <c r="J29" s="40">
        <v>568.8</v>
      </c>
      <c r="K29" s="41">
        <f t="shared" si="3"/>
        <v>568.8</v>
      </c>
      <c r="L29" s="42">
        <f t="shared" si="4"/>
        <v>0.5726366656599214</v>
      </c>
    </row>
    <row r="30" spans="1:12" s="43" customFormat="1" ht="131.25" customHeight="1" outlineLevel="1">
      <c r="A30" s="44" t="s">
        <v>152</v>
      </c>
      <c r="B30" s="85" t="s">
        <v>130</v>
      </c>
      <c r="C30" s="48" t="s">
        <v>131</v>
      </c>
      <c r="D30" s="40">
        <v>0</v>
      </c>
      <c r="E30" s="40"/>
      <c r="F30" s="40">
        <v>69390.3</v>
      </c>
      <c r="G30" s="41">
        <f aca="true" t="shared" si="5" ref="G30:G36">D30+E30+F30</f>
        <v>69390.3</v>
      </c>
      <c r="H30" s="40">
        <v>0</v>
      </c>
      <c r="I30" s="40"/>
      <c r="J30" s="40">
        <v>18146.7</v>
      </c>
      <c r="K30" s="41">
        <f t="shared" si="3"/>
        <v>18146.7</v>
      </c>
      <c r="L30" s="42">
        <f t="shared" si="4"/>
        <v>0.2615163790904492</v>
      </c>
    </row>
    <row r="31" spans="1:12" s="52" customFormat="1" ht="262.5" customHeight="1" outlineLevel="1">
      <c r="A31" s="51" t="s">
        <v>157</v>
      </c>
      <c r="B31" s="85" t="s">
        <v>155</v>
      </c>
      <c r="C31" s="45" t="s">
        <v>156</v>
      </c>
      <c r="D31" s="41">
        <v>0</v>
      </c>
      <c r="E31" s="41"/>
      <c r="F31" s="40">
        <v>527832</v>
      </c>
      <c r="G31" s="41">
        <f t="shared" si="5"/>
        <v>527832</v>
      </c>
      <c r="H31" s="41">
        <v>0</v>
      </c>
      <c r="I31" s="41"/>
      <c r="J31" s="40">
        <v>302743</v>
      </c>
      <c r="K31" s="41">
        <f t="shared" si="3"/>
        <v>302743</v>
      </c>
      <c r="L31" s="42">
        <f t="shared" si="4"/>
        <v>0.573559390108974</v>
      </c>
    </row>
    <row r="32" spans="1:12" s="52" customFormat="1" ht="155.25" customHeight="1" outlineLevel="1">
      <c r="A32" s="44" t="s">
        <v>167</v>
      </c>
      <c r="B32" s="85" t="s">
        <v>170</v>
      </c>
      <c r="C32" s="45" t="s">
        <v>171</v>
      </c>
      <c r="D32" s="41">
        <v>0</v>
      </c>
      <c r="E32" s="41"/>
      <c r="F32" s="40">
        <v>9255</v>
      </c>
      <c r="G32" s="41">
        <f t="shared" si="5"/>
        <v>9255</v>
      </c>
      <c r="H32" s="41">
        <v>0</v>
      </c>
      <c r="I32" s="41"/>
      <c r="J32" s="40">
        <v>9010</v>
      </c>
      <c r="K32" s="41">
        <f t="shared" si="3"/>
        <v>9010</v>
      </c>
      <c r="L32" s="42">
        <f t="shared" si="4"/>
        <v>0.9735278227984873</v>
      </c>
    </row>
    <row r="33" spans="1:12" s="43" customFormat="1" ht="145.5" customHeight="1" outlineLevel="1">
      <c r="A33" s="44" t="s">
        <v>169</v>
      </c>
      <c r="B33" s="85" t="s">
        <v>154</v>
      </c>
      <c r="C33" s="45" t="s">
        <v>153</v>
      </c>
      <c r="D33" s="40">
        <v>0</v>
      </c>
      <c r="E33" s="40"/>
      <c r="F33" s="40">
        <f>500+500+300+300+300+300</f>
        <v>2200</v>
      </c>
      <c r="G33" s="41">
        <f t="shared" si="5"/>
        <v>2200</v>
      </c>
      <c r="H33" s="40">
        <v>0</v>
      </c>
      <c r="I33" s="40"/>
      <c r="J33" s="40">
        <f>500+56.1+124.1+175.7</f>
        <v>855.9000000000001</v>
      </c>
      <c r="K33" s="41">
        <f>H33+I33+J33</f>
        <v>855.9000000000001</v>
      </c>
      <c r="L33" s="42">
        <f t="shared" si="4"/>
        <v>0.3890454545454546</v>
      </c>
    </row>
    <row r="34" spans="1:12" s="47" customFormat="1" ht="157.5" customHeight="1" outlineLevel="1">
      <c r="A34" s="44" t="s">
        <v>193</v>
      </c>
      <c r="B34" s="85" t="s">
        <v>202</v>
      </c>
      <c r="C34" s="45" t="s">
        <v>192</v>
      </c>
      <c r="D34" s="40">
        <v>23180</v>
      </c>
      <c r="E34" s="40">
        <v>0</v>
      </c>
      <c r="F34" s="40">
        <v>0</v>
      </c>
      <c r="G34" s="41">
        <f t="shared" si="5"/>
        <v>23180</v>
      </c>
      <c r="H34" s="40">
        <v>23180</v>
      </c>
      <c r="I34" s="40">
        <v>0</v>
      </c>
      <c r="J34" s="40">
        <v>0</v>
      </c>
      <c r="K34" s="41">
        <f>H34+I34+J34</f>
        <v>23180</v>
      </c>
      <c r="L34" s="42">
        <f>K34/G34</f>
        <v>1</v>
      </c>
    </row>
    <row r="35" spans="1:12" s="47" customFormat="1" ht="157.5" customHeight="1" outlineLevel="1">
      <c r="A35" s="44" t="s">
        <v>224</v>
      </c>
      <c r="B35" s="85" t="s">
        <v>141</v>
      </c>
      <c r="C35" s="45" t="s">
        <v>223</v>
      </c>
      <c r="D35" s="40">
        <v>996</v>
      </c>
      <c r="E35" s="40">
        <v>0</v>
      </c>
      <c r="F35" s="40">
        <v>1400</v>
      </c>
      <c r="G35" s="41">
        <f t="shared" si="5"/>
        <v>2396</v>
      </c>
      <c r="H35" s="40">
        <v>0</v>
      </c>
      <c r="I35" s="40">
        <v>0</v>
      </c>
      <c r="J35" s="40">
        <v>0</v>
      </c>
      <c r="K35" s="41">
        <f>H35+I35+J35</f>
        <v>0</v>
      </c>
      <c r="L35" s="42">
        <f>K35/G35</f>
        <v>0</v>
      </c>
    </row>
    <row r="36" spans="1:12" s="54" customFormat="1" ht="42.75" customHeight="1" outlineLevel="1">
      <c r="A36" s="51" t="s">
        <v>22</v>
      </c>
      <c r="B36" s="86"/>
      <c r="C36" s="45" t="s">
        <v>46</v>
      </c>
      <c r="D36" s="53">
        <f>D38+D39+D40+D41</f>
        <v>0</v>
      </c>
      <c r="E36" s="53">
        <f>E38+E39+E40+E41</f>
        <v>0</v>
      </c>
      <c r="F36" s="53">
        <f>F38+F39+F40+F41</f>
        <v>90775.1</v>
      </c>
      <c r="G36" s="41">
        <f t="shared" si="5"/>
        <v>90775.1</v>
      </c>
      <c r="H36" s="53">
        <f>H38+H39+H40+H41</f>
        <v>0</v>
      </c>
      <c r="I36" s="53">
        <f>I38+I39+I40+I41</f>
        <v>0</v>
      </c>
      <c r="J36" s="53">
        <f>J38+J39+J40+J41</f>
        <v>66857.5</v>
      </c>
      <c r="K36" s="53">
        <f>H36+I36+J36</f>
        <v>66857.5</v>
      </c>
      <c r="L36" s="42">
        <f>K36/G36</f>
        <v>0.7365180539597312</v>
      </c>
    </row>
    <row r="37" spans="1:12" s="54" customFormat="1" ht="31.5" customHeight="1" outlineLevel="1">
      <c r="A37" s="29"/>
      <c r="B37" s="86"/>
      <c r="C37" s="46" t="s">
        <v>4</v>
      </c>
      <c r="D37" s="55"/>
      <c r="E37" s="55"/>
      <c r="F37" s="56"/>
      <c r="G37" s="53"/>
      <c r="H37" s="56"/>
      <c r="I37" s="56"/>
      <c r="J37" s="56"/>
      <c r="K37" s="53"/>
      <c r="L37" s="42"/>
    </row>
    <row r="38" spans="1:12" s="54" customFormat="1" ht="111.75" customHeight="1" outlineLevel="1">
      <c r="A38" s="51" t="s">
        <v>23</v>
      </c>
      <c r="B38" s="85" t="s">
        <v>47</v>
      </c>
      <c r="C38" s="45" t="s">
        <v>45</v>
      </c>
      <c r="D38" s="53">
        <v>0</v>
      </c>
      <c r="E38" s="31"/>
      <c r="F38" s="56">
        <v>89010</v>
      </c>
      <c r="G38" s="53">
        <f>D38+E38+F38</f>
        <v>89010</v>
      </c>
      <c r="H38" s="53"/>
      <c r="I38" s="53"/>
      <c r="J38" s="56">
        <v>66757.5</v>
      </c>
      <c r="K38" s="53">
        <f>H38+I38+J38</f>
        <v>66757.5</v>
      </c>
      <c r="L38" s="42">
        <f>K38/G38</f>
        <v>0.75</v>
      </c>
    </row>
    <row r="39" spans="1:12" s="43" customFormat="1" ht="147" customHeight="1" outlineLevel="1">
      <c r="A39" s="44" t="s">
        <v>158</v>
      </c>
      <c r="B39" s="85" t="s">
        <v>154</v>
      </c>
      <c r="C39" s="45" t="s">
        <v>153</v>
      </c>
      <c r="D39" s="40">
        <v>0</v>
      </c>
      <c r="E39" s="40"/>
      <c r="F39" s="40">
        <v>400</v>
      </c>
      <c r="G39" s="41">
        <f>D39+E39+F39</f>
        <v>400</v>
      </c>
      <c r="H39" s="40">
        <v>0</v>
      </c>
      <c r="I39" s="40"/>
      <c r="J39" s="40">
        <v>100</v>
      </c>
      <c r="K39" s="41">
        <f>H39+I39+J39</f>
        <v>100</v>
      </c>
      <c r="L39" s="42">
        <f>K39/G39</f>
        <v>0.25</v>
      </c>
    </row>
    <row r="40" spans="1:12" s="47" customFormat="1" ht="113.25" customHeight="1" outlineLevel="1">
      <c r="A40" s="44" t="s">
        <v>196</v>
      </c>
      <c r="B40" s="85" t="s">
        <v>187</v>
      </c>
      <c r="C40" s="45" t="s">
        <v>186</v>
      </c>
      <c r="D40" s="40">
        <v>0</v>
      </c>
      <c r="E40" s="40"/>
      <c r="F40" s="40">
        <v>365.1</v>
      </c>
      <c r="G40" s="41">
        <f>D40+E40+F40</f>
        <v>365.1</v>
      </c>
      <c r="H40" s="40">
        <v>0</v>
      </c>
      <c r="I40" s="40"/>
      <c r="J40" s="40">
        <v>0</v>
      </c>
      <c r="K40" s="41">
        <f>H40+I40+J40</f>
        <v>0</v>
      </c>
      <c r="L40" s="42">
        <f>K40/G40</f>
        <v>0</v>
      </c>
    </row>
    <row r="41" spans="1:12" s="47" customFormat="1" ht="113.25" customHeight="1" outlineLevel="1">
      <c r="A41" s="44" t="s">
        <v>197</v>
      </c>
      <c r="B41" s="85" t="s">
        <v>188</v>
      </c>
      <c r="C41" s="45" t="s">
        <v>189</v>
      </c>
      <c r="D41" s="40">
        <v>0</v>
      </c>
      <c r="E41" s="40"/>
      <c r="F41" s="40">
        <v>1000</v>
      </c>
      <c r="G41" s="41">
        <f>D41+E41+F41</f>
        <v>1000</v>
      </c>
      <c r="H41" s="40">
        <v>0</v>
      </c>
      <c r="I41" s="40"/>
      <c r="J41" s="40">
        <v>0</v>
      </c>
      <c r="K41" s="41">
        <f>H41+I41+J41</f>
        <v>0</v>
      </c>
      <c r="L41" s="42">
        <f>K41/G41</f>
        <v>0</v>
      </c>
    </row>
    <row r="42" spans="1:12" s="54" customFormat="1" ht="47.25" customHeight="1" outlineLevel="1">
      <c r="A42" s="51" t="s">
        <v>36</v>
      </c>
      <c r="B42" s="86"/>
      <c r="C42" s="45" t="s">
        <v>69</v>
      </c>
      <c r="D42" s="53">
        <f>D44+D48+D49+D50</f>
        <v>0</v>
      </c>
      <c r="E42" s="53">
        <f>E44+E48+E49+E50</f>
        <v>0</v>
      </c>
      <c r="F42" s="53">
        <f>F44+F48+F49+F50</f>
        <v>7407.2</v>
      </c>
      <c r="G42" s="53">
        <f>D42+E42+F42</f>
        <v>7407.2</v>
      </c>
      <c r="H42" s="53">
        <f>H44+H48+H49+H50</f>
        <v>0</v>
      </c>
      <c r="I42" s="53">
        <f>I44+I48+I49+I50</f>
        <v>0</v>
      </c>
      <c r="J42" s="53">
        <f>J44+J48+J49+J50</f>
        <v>5244</v>
      </c>
      <c r="K42" s="53">
        <f>H42+I42+J42</f>
        <v>5244</v>
      </c>
      <c r="L42" s="42">
        <f>K42/G42</f>
        <v>0.7079598228750406</v>
      </c>
    </row>
    <row r="43" spans="1:12" s="54" customFormat="1" ht="37.5" customHeight="1" outlineLevel="1">
      <c r="A43" s="29"/>
      <c r="B43" s="86"/>
      <c r="C43" s="46" t="s">
        <v>4</v>
      </c>
      <c r="D43" s="31"/>
      <c r="E43" s="31"/>
      <c r="F43" s="31"/>
      <c r="G43" s="53"/>
      <c r="H43" s="31"/>
      <c r="I43" s="31"/>
      <c r="J43" s="31"/>
      <c r="K43" s="31"/>
      <c r="L43" s="42"/>
    </row>
    <row r="44" spans="1:12" s="54" customFormat="1" ht="146.25" customHeight="1" outlineLevel="1">
      <c r="A44" s="51" t="s">
        <v>37</v>
      </c>
      <c r="B44" s="85"/>
      <c r="C44" s="45" t="s">
        <v>82</v>
      </c>
      <c r="D44" s="53">
        <f>D46+D47</f>
        <v>0</v>
      </c>
      <c r="E44" s="31">
        <f>E46+E47</f>
        <v>0</v>
      </c>
      <c r="F44" s="53">
        <f>F46+F47</f>
        <v>1790.2</v>
      </c>
      <c r="G44" s="53">
        <f>D44+E44+F44</f>
        <v>1790.2</v>
      </c>
      <c r="H44" s="53">
        <f>H46+H47</f>
        <v>0</v>
      </c>
      <c r="I44" s="53">
        <f>I46+I47</f>
        <v>0</v>
      </c>
      <c r="J44" s="53">
        <f>J46+J47</f>
        <v>1236.6</v>
      </c>
      <c r="K44" s="53">
        <f>H44+I44+J44</f>
        <v>1236.6</v>
      </c>
      <c r="L44" s="42">
        <f>K44/G44</f>
        <v>0.6907608088481734</v>
      </c>
    </row>
    <row r="45" spans="1:12" s="54" customFormat="1" ht="30" customHeight="1" outlineLevel="1">
      <c r="A45" s="29"/>
      <c r="B45" s="86"/>
      <c r="C45" s="46" t="s">
        <v>4</v>
      </c>
      <c r="D45" s="31"/>
      <c r="E45" s="31"/>
      <c r="F45" s="31"/>
      <c r="G45" s="53"/>
      <c r="H45" s="31"/>
      <c r="I45" s="31"/>
      <c r="J45" s="31"/>
      <c r="K45" s="31"/>
      <c r="L45" s="57"/>
    </row>
    <row r="46" spans="1:12" s="54" customFormat="1" ht="249.75" customHeight="1" outlineLevel="1">
      <c r="A46" s="29" t="s">
        <v>83</v>
      </c>
      <c r="B46" s="86" t="s">
        <v>71</v>
      </c>
      <c r="C46" s="39" t="s">
        <v>74</v>
      </c>
      <c r="D46" s="56">
        <v>0</v>
      </c>
      <c r="E46" s="55"/>
      <c r="F46" s="56">
        <v>117.8</v>
      </c>
      <c r="G46" s="53">
        <f aca="true" t="shared" si="6" ref="G46:G51">D46+E46+F46</f>
        <v>117.8</v>
      </c>
      <c r="H46" s="56">
        <v>0</v>
      </c>
      <c r="I46" s="55"/>
      <c r="J46" s="56">
        <v>117.8</v>
      </c>
      <c r="K46" s="53">
        <f aca="true" t="shared" si="7" ref="K46:K51">H46+I46+J46</f>
        <v>117.8</v>
      </c>
      <c r="L46" s="42">
        <f aca="true" t="shared" si="8" ref="L46:L51">K46/G46</f>
        <v>1</v>
      </c>
    </row>
    <row r="47" spans="1:12" s="54" customFormat="1" ht="160.5" customHeight="1" outlineLevel="1">
      <c r="A47" s="29" t="s">
        <v>84</v>
      </c>
      <c r="B47" s="86" t="s">
        <v>80</v>
      </c>
      <c r="C47" s="39" t="s">
        <v>81</v>
      </c>
      <c r="D47" s="56">
        <v>0</v>
      </c>
      <c r="E47" s="55"/>
      <c r="F47" s="56">
        <v>1672.4</v>
      </c>
      <c r="G47" s="53">
        <f t="shared" si="6"/>
        <v>1672.4</v>
      </c>
      <c r="H47" s="56">
        <v>0</v>
      </c>
      <c r="I47" s="55"/>
      <c r="J47" s="56">
        <v>1118.8</v>
      </c>
      <c r="K47" s="53">
        <f t="shared" si="7"/>
        <v>1118.8</v>
      </c>
      <c r="L47" s="42">
        <f t="shared" si="8"/>
        <v>0.6689787132265008</v>
      </c>
    </row>
    <row r="48" spans="1:12" s="54" customFormat="1" ht="185.25" customHeight="1" outlineLevel="1">
      <c r="A48" s="51" t="s">
        <v>70</v>
      </c>
      <c r="B48" s="86" t="s">
        <v>72</v>
      </c>
      <c r="C48" s="45" t="s">
        <v>73</v>
      </c>
      <c r="D48" s="56">
        <v>0</v>
      </c>
      <c r="E48" s="56"/>
      <c r="F48" s="56">
        <v>4567</v>
      </c>
      <c r="G48" s="53">
        <f t="shared" si="6"/>
        <v>4567</v>
      </c>
      <c r="H48" s="56">
        <v>0</v>
      </c>
      <c r="I48" s="55"/>
      <c r="J48" s="56">
        <v>3714.1</v>
      </c>
      <c r="K48" s="53">
        <f t="shared" si="7"/>
        <v>3714.1</v>
      </c>
      <c r="L48" s="42">
        <f t="shared" si="8"/>
        <v>0.8132472082329757</v>
      </c>
    </row>
    <row r="49" spans="1:12" s="54" customFormat="1" ht="409.5" customHeight="1" outlineLevel="1">
      <c r="A49" s="51" t="s">
        <v>140</v>
      </c>
      <c r="B49" s="85" t="s">
        <v>141</v>
      </c>
      <c r="C49" s="79" t="s">
        <v>172</v>
      </c>
      <c r="D49" s="56"/>
      <c r="E49" s="56"/>
      <c r="F49" s="56">
        <v>650</v>
      </c>
      <c r="G49" s="53">
        <f t="shared" si="6"/>
        <v>650</v>
      </c>
      <c r="H49" s="56"/>
      <c r="I49" s="56"/>
      <c r="J49" s="56">
        <v>0</v>
      </c>
      <c r="K49" s="53">
        <f t="shared" si="7"/>
        <v>0</v>
      </c>
      <c r="L49" s="42">
        <f t="shared" si="8"/>
        <v>0</v>
      </c>
    </row>
    <row r="50" spans="1:12" s="43" customFormat="1" ht="190.5" customHeight="1" outlineLevel="1">
      <c r="A50" s="44" t="s">
        <v>159</v>
      </c>
      <c r="B50" s="85" t="s">
        <v>154</v>
      </c>
      <c r="C50" s="45" t="s">
        <v>153</v>
      </c>
      <c r="D50" s="40">
        <v>0</v>
      </c>
      <c r="E50" s="40"/>
      <c r="F50" s="40">
        <v>400</v>
      </c>
      <c r="G50" s="41">
        <f t="shared" si="6"/>
        <v>400</v>
      </c>
      <c r="H50" s="40">
        <v>0</v>
      </c>
      <c r="I50" s="40"/>
      <c r="J50" s="40">
        <v>293.3</v>
      </c>
      <c r="K50" s="41">
        <f t="shared" si="7"/>
        <v>293.3</v>
      </c>
      <c r="L50" s="42">
        <f t="shared" si="8"/>
        <v>0.7332500000000001</v>
      </c>
    </row>
    <row r="51" spans="1:12" s="60" customFormat="1" ht="52.5" customHeight="1" outlineLevel="1">
      <c r="A51" s="51" t="s">
        <v>75</v>
      </c>
      <c r="B51" s="85"/>
      <c r="C51" s="48" t="s">
        <v>106</v>
      </c>
      <c r="D51" s="58">
        <f>D53+D54+D55+D56</f>
        <v>36847.54</v>
      </c>
      <c r="E51" s="58">
        <f>E53+E54+E55+E56</f>
        <v>9974.9</v>
      </c>
      <c r="F51" s="58">
        <f>F53+F54+F55+F56</f>
        <v>0</v>
      </c>
      <c r="G51" s="58">
        <f t="shared" si="6"/>
        <v>46822.44</v>
      </c>
      <c r="H51" s="58">
        <f>H53+H54+H55+H56</f>
        <v>36847.5</v>
      </c>
      <c r="I51" s="58">
        <f>I53+I54+I55+I56</f>
        <v>9974.9</v>
      </c>
      <c r="J51" s="58">
        <f>J53+J54+J55+J56</f>
        <v>0</v>
      </c>
      <c r="K51" s="58">
        <f t="shared" si="7"/>
        <v>46822.4</v>
      </c>
      <c r="L51" s="59">
        <f t="shared" si="8"/>
        <v>0.999999145708767</v>
      </c>
    </row>
    <row r="52" spans="1:12" s="54" customFormat="1" ht="30.75" customHeight="1" outlineLevel="1">
      <c r="A52" s="51"/>
      <c r="B52" s="85"/>
      <c r="C52" s="48" t="s">
        <v>4</v>
      </c>
      <c r="D52" s="58"/>
      <c r="E52" s="58"/>
      <c r="F52" s="58"/>
      <c r="G52" s="58"/>
      <c r="H52" s="58"/>
      <c r="I52" s="58"/>
      <c r="J52" s="58"/>
      <c r="K52" s="58"/>
      <c r="L52" s="59"/>
    </row>
    <row r="53" spans="1:12" s="54" customFormat="1" ht="114" customHeight="1" outlineLevel="1">
      <c r="A53" s="51" t="s">
        <v>48</v>
      </c>
      <c r="B53" s="86"/>
      <c r="C53" s="39" t="s">
        <v>120</v>
      </c>
      <c r="D53" s="61">
        <v>8994.44</v>
      </c>
      <c r="E53" s="61">
        <v>0</v>
      </c>
      <c r="F53" s="61">
        <v>0</v>
      </c>
      <c r="G53" s="58">
        <f>D53+E53+F53</f>
        <v>8994.44</v>
      </c>
      <c r="H53" s="61">
        <v>8994.4</v>
      </c>
      <c r="I53" s="61">
        <v>0</v>
      </c>
      <c r="J53" s="61">
        <v>0</v>
      </c>
      <c r="K53" s="58">
        <f>H53+I53+J53</f>
        <v>8994.4</v>
      </c>
      <c r="L53" s="59">
        <f>K53/G53</f>
        <v>0.9999955528081792</v>
      </c>
    </row>
    <row r="54" spans="1:12" s="54" customFormat="1" ht="162" customHeight="1" outlineLevel="1">
      <c r="A54" s="51" t="s">
        <v>108</v>
      </c>
      <c r="B54" s="85"/>
      <c r="C54" s="39" t="s">
        <v>107</v>
      </c>
      <c r="D54" s="61">
        <v>0</v>
      </c>
      <c r="E54" s="61">
        <v>9794.1</v>
      </c>
      <c r="F54" s="61">
        <v>0</v>
      </c>
      <c r="G54" s="58">
        <f>D54+E54+F54</f>
        <v>9794.1</v>
      </c>
      <c r="H54" s="61">
        <v>0</v>
      </c>
      <c r="I54" s="61">
        <v>9794.1</v>
      </c>
      <c r="J54" s="61">
        <v>0</v>
      </c>
      <c r="K54" s="58">
        <f>H54+I54+J54</f>
        <v>9794.1</v>
      </c>
      <c r="L54" s="59">
        <f>K54/G54</f>
        <v>1</v>
      </c>
    </row>
    <row r="55" spans="1:12" s="54" customFormat="1" ht="141" customHeight="1" outlineLevel="1">
      <c r="A55" s="51" t="s">
        <v>109</v>
      </c>
      <c r="B55" s="86"/>
      <c r="C55" s="39" t="s">
        <v>105</v>
      </c>
      <c r="D55" s="61">
        <v>0</v>
      </c>
      <c r="E55" s="61">
        <v>180.8</v>
      </c>
      <c r="F55" s="61">
        <v>0</v>
      </c>
      <c r="G55" s="58">
        <f>D55+E55+F55</f>
        <v>180.8</v>
      </c>
      <c r="H55" s="61">
        <v>0</v>
      </c>
      <c r="I55" s="61">
        <v>180.8</v>
      </c>
      <c r="J55" s="61">
        <v>0</v>
      </c>
      <c r="K55" s="58">
        <f>H55+I55+J55</f>
        <v>180.8</v>
      </c>
      <c r="L55" s="59">
        <f>K55/G55</f>
        <v>1</v>
      </c>
    </row>
    <row r="56" spans="1:12" s="54" customFormat="1" ht="135.75" customHeight="1" outlineLevel="1">
      <c r="A56" s="51" t="s">
        <v>179</v>
      </c>
      <c r="B56" s="86" t="s">
        <v>201</v>
      </c>
      <c r="C56" s="62" t="s">
        <v>133</v>
      </c>
      <c r="D56" s="61">
        <v>27853.1</v>
      </c>
      <c r="E56" s="61"/>
      <c r="F56" s="61"/>
      <c r="G56" s="58">
        <f>D56+E56+F56</f>
        <v>27853.1</v>
      </c>
      <c r="H56" s="61">
        <v>27853.1</v>
      </c>
      <c r="I56" s="61"/>
      <c r="J56" s="61"/>
      <c r="K56" s="58">
        <f>H56+I56+J56</f>
        <v>27853.1</v>
      </c>
      <c r="L56" s="59">
        <f>K56/G56</f>
        <v>1</v>
      </c>
    </row>
    <row r="57" spans="1:12" s="37" customFormat="1" ht="43.5" customHeight="1" outlineLevel="1">
      <c r="A57" s="50" t="s">
        <v>76</v>
      </c>
      <c r="B57" s="85"/>
      <c r="C57" s="45" t="s">
        <v>14</v>
      </c>
      <c r="D57" s="41">
        <f aca="true" t="shared" si="9" ref="D57:J57">D59</f>
        <v>0</v>
      </c>
      <c r="E57" s="41">
        <f t="shared" si="9"/>
        <v>0</v>
      </c>
      <c r="F57" s="41">
        <f t="shared" si="9"/>
        <v>880.7</v>
      </c>
      <c r="G57" s="41">
        <f>D57+E57+F57</f>
        <v>880.7</v>
      </c>
      <c r="H57" s="41">
        <f t="shared" si="9"/>
        <v>0</v>
      </c>
      <c r="I57" s="41">
        <f t="shared" si="9"/>
        <v>0</v>
      </c>
      <c r="J57" s="41">
        <f t="shared" si="9"/>
        <v>729.5</v>
      </c>
      <c r="K57" s="41">
        <f>H57+I57+J57</f>
        <v>729.5</v>
      </c>
      <c r="L57" s="42">
        <f>K57/G57</f>
        <v>0.8283183831043488</v>
      </c>
    </row>
    <row r="58" spans="1:12" s="43" customFormat="1" ht="29.25" customHeight="1" outlineLevel="1">
      <c r="A58" s="38"/>
      <c r="B58" s="86"/>
      <c r="C58" s="39" t="s">
        <v>4</v>
      </c>
      <c r="D58" s="40"/>
      <c r="E58" s="40"/>
      <c r="F58" s="40"/>
      <c r="G58" s="41"/>
      <c r="H58" s="40"/>
      <c r="I58" s="40"/>
      <c r="J58" s="40"/>
      <c r="K58" s="41"/>
      <c r="L58" s="42"/>
    </row>
    <row r="59" spans="1:12" s="43" customFormat="1" ht="84" customHeight="1" outlineLevel="1">
      <c r="A59" s="44" t="s">
        <v>52</v>
      </c>
      <c r="B59" s="86"/>
      <c r="C59" s="45" t="s">
        <v>13</v>
      </c>
      <c r="D59" s="40">
        <f>D61+D62+D63</f>
        <v>0</v>
      </c>
      <c r="E59" s="40">
        <f>E61+E62+E63</f>
        <v>0</v>
      </c>
      <c r="F59" s="40">
        <f>F61+F62+F63</f>
        <v>880.7</v>
      </c>
      <c r="G59" s="41">
        <f>D59+E59+F59</f>
        <v>880.7</v>
      </c>
      <c r="H59" s="40">
        <f>H61+H62+H63</f>
        <v>0</v>
      </c>
      <c r="I59" s="40">
        <f>I61+I62+I63</f>
        <v>0</v>
      </c>
      <c r="J59" s="40">
        <f>J61+J62+J63</f>
        <v>729.5</v>
      </c>
      <c r="K59" s="41">
        <f>H59+I59+J59</f>
        <v>729.5</v>
      </c>
      <c r="L59" s="42">
        <f>K59/G59</f>
        <v>0.8283183831043488</v>
      </c>
    </row>
    <row r="60" spans="1:12" s="43" customFormat="1" ht="40.5" customHeight="1" outlineLevel="1">
      <c r="A60" s="38"/>
      <c r="B60" s="86"/>
      <c r="C60" s="46" t="s">
        <v>4</v>
      </c>
      <c r="D60" s="40"/>
      <c r="E60" s="40"/>
      <c r="F60" s="40"/>
      <c r="G60" s="41"/>
      <c r="H60" s="40"/>
      <c r="I60" s="40"/>
      <c r="J60" s="40"/>
      <c r="K60" s="41"/>
      <c r="L60" s="42"/>
    </row>
    <row r="61" spans="1:12" s="63" customFormat="1" ht="409.5" customHeight="1" outlineLevel="1">
      <c r="A61" s="38" t="s">
        <v>110</v>
      </c>
      <c r="B61" s="86" t="s">
        <v>17</v>
      </c>
      <c r="C61" s="39" t="s">
        <v>20</v>
      </c>
      <c r="D61" s="40">
        <v>0</v>
      </c>
      <c r="E61" s="40"/>
      <c r="F61" s="40">
        <v>809.2</v>
      </c>
      <c r="G61" s="41">
        <f>D61+E61+F61</f>
        <v>809.2</v>
      </c>
      <c r="H61" s="40">
        <v>0</v>
      </c>
      <c r="I61" s="40"/>
      <c r="J61" s="40">
        <v>658</v>
      </c>
      <c r="K61" s="41">
        <f>H61+I61+J61</f>
        <v>658</v>
      </c>
      <c r="L61" s="42">
        <f>K61/G61</f>
        <v>0.8131487889273356</v>
      </c>
    </row>
    <row r="62" spans="1:12" s="63" customFormat="1" ht="245.25" customHeight="1" outlineLevel="1">
      <c r="A62" s="38" t="s">
        <v>111</v>
      </c>
      <c r="B62" s="86" t="s">
        <v>16</v>
      </c>
      <c r="C62" s="39" t="s">
        <v>26</v>
      </c>
      <c r="D62" s="40">
        <v>0</v>
      </c>
      <c r="E62" s="40"/>
      <c r="F62" s="40">
        <v>15.6</v>
      </c>
      <c r="G62" s="41">
        <f>D62+E62+F62</f>
        <v>15.6</v>
      </c>
      <c r="H62" s="40">
        <v>0</v>
      </c>
      <c r="I62" s="40"/>
      <c r="J62" s="40">
        <v>15.6</v>
      </c>
      <c r="K62" s="41">
        <f>H62+I62+J62</f>
        <v>15.6</v>
      </c>
      <c r="L62" s="42">
        <f>K62/G62</f>
        <v>1</v>
      </c>
    </row>
    <row r="63" spans="1:12" s="63" customFormat="1" ht="194.25" customHeight="1" outlineLevel="1">
      <c r="A63" s="38" t="s">
        <v>112</v>
      </c>
      <c r="B63" s="86" t="s">
        <v>89</v>
      </c>
      <c r="C63" s="39" t="s">
        <v>91</v>
      </c>
      <c r="D63" s="40">
        <v>0</v>
      </c>
      <c r="E63" s="40"/>
      <c r="F63" s="40">
        <v>55.9</v>
      </c>
      <c r="G63" s="41">
        <f>D63+E63+F63</f>
        <v>55.9</v>
      </c>
      <c r="H63" s="40">
        <v>0</v>
      </c>
      <c r="I63" s="40"/>
      <c r="J63" s="40">
        <v>55.9</v>
      </c>
      <c r="K63" s="41">
        <f>H63+I63+J63</f>
        <v>55.9</v>
      </c>
      <c r="L63" s="42">
        <f>K63/G63</f>
        <v>1</v>
      </c>
    </row>
    <row r="64" spans="1:12" s="43" customFormat="1" ht="63.75" customHeight="1" outlineLevel="1">
      <c r="A64" s="64"/>
      <c r="B64" s="85"/>
      <c r="C64" s="65" t="s">
        <v>11</v>
      </c>
      <c r="D64" s="41">
        <f aca="true" t="shared" si="10" ref="D64:K64">D9+D36+D42+D51+D57</f>
        <v>135803.34</v>
      </c>
      <c r="E64" s="41">
        <f t="shared" si="10"/>
        <v>9974.9</v>
      </c>
      <c r="F64" s="41">
        <f t="shared" si="10"/>
        <v>1443491.1</v>
      </c>
      <c r="G64" s="41">
        <f t="shared" si="10"/>
        <v>1589269.34</v>
      </c>
      <c r="H64" s="41">
        <f t="shared" si="10"/>
        <v>117551.3</v>
      </c>
      <c r="I64" s="41">
        <f t="shared" si="10"/>
        <v>9974.9</v>
      </c>
      <c r="J64" s="41">
        <f t="shared" si="10"/>
        <v>986444.2</v>
      </c>
      <c r="K64" s="41">
        <f t="shared" si="10"/>
        <v>1113970.4</v>
      </c>
      <c r="L64" s="42">
        <f>K64/G64</f>
        <v>0.7009324171571824</v>
      </c>
    </row>
    <row r="65" spans="1:12" s="43" customFormat="1" ht="69.75" customHeight="1">
      <c r="A65" s="50" t="s">
        <v>53</v>
      </c>
      <c r="B65" s="85"/>
      <c r="C65" s="65" t="s">
        <v>51</v>
      </c>
      <c r="D65" s="41">
        <f>D67</f>
        <v>0</v>
      </c>
      <c r="E65" s="41">
        <f aca="true" t="shared" si="11" ref="E65:K65">E67</f>
        <v>0</v>
      </c>
      <c r="F65" s="41">
        <f t="shared" si="11"/>
        <v>63840</v>
      </c>
      <c r="G65" s="41">
        <f t="shared" si="11"/>
        <v>63840</v>
      </c>
      <c r="H65" s="41">
        <f t="shared" si="11"/>
        <v>0</v>
      </c>
      <c r="I65" s="41">
        <f t="shared" si="11"/>
        <v>0</v>
      </c>
      <c r="J65" s="41">
        <f t="shared" si="11"/>
        <v>63840</v>
      </c>
      <c r="K65" s="41">
        <f t="shared" si="11"/>
        <v>63840</v>
      </c>
      <c r="L65" s="42">
        <f>K65/G65</f>
        <v>1</v>
      </c>
    </row>
    <row r="66" spans="1:12" s="43" customFormat="1" ht="41.25" customHeight="1">
      <c r="A66" s="50"/>
      <c r="B66" s="85"/>
      <c r="C66" s="66" t="s">
        <v>4</v>
      </c>
      <c r="D66" s="41"/>
      <c r="E66" s="41"/>
      <c r="F66" s="41"/>
      <c r="G66" s="41"/>
      <c r="H66" s="41"/>
      <c r="I66" s="41"/>
      <c r="J66" s="41"/>
      <c r="K66" s="41"/>
      <c r="L66" s="41"/>
    </row>
    <row r="67" spans="1:12" s="43" customFormat="1" ht="87.75" customHeight="1">
      <c r="A67" s="50" t="s">
        <v>54</v>
      </c>
      <c r="B67" s="85" t="s">
        <v>205</v>
      </c>
      <c r="C67" s="65" t="s">
        <v>50</v>
      </c>
      <c r="D67" s="41"/>
      <c r="E67" s="41"/>
      <c r="F67" s="40">
        <v>63840</v>
      </c>
      <c r="G67" s="41">
        <f>D67+E67+F67</f>
        <v>63840</v>
      </c>
      <c r="H67" s="41"/>
      <c r="I67" s="41"/>
      <c r="J67" s="40">
        <v>63840</v>
      </c>
      <c r="K67" s="41">
        <f>H67+I67+J67</f>
        <v>63840</v>
      </c>
      <c r="L67" s="42">
        <f>K67/G67</f>
        <v>1</v>
      </c>
    </row>
    <row r="68" spans="1:12" s="37" customFormat="1" ht="44.25" customHeight="1">
      <c r="A68" s="50" t="s">
        <v>55</v>
      </c>
      <c r="B68" s="85"/>
      <c r="C68" s="65" t="s">
        <v>6</v>
      </c>
      <c r="D68" s="41">
        <f>SUM(D70,D71,D72,D73,D74,D75,D76)</f>
        <v>85177.2</v>
      </c>
      <c r="E68" s="41">
        <f aca="true" t="shared" si="12" ref="E68:K68">SUM(E70,E71,E72,E73,E74,E75,E76)</f>
        <v>0</v>
      </c>
      <c r="F68" s="41">
        <f t="shared" si="12"/>
        <v>1478672.7</v>
      </c>
      <c r="G68" s="41">
        <f t="shared" si="12"/>
        <v>1563849.9</v>
      </c>
      <c r="H68" s="41">
        <f t="shared" si="12"/>
        <v>59538.4</v>
      </c>
      <c r="I68" s="41">
        <f t="shared" si="12"/>
        <v>0</v>
      </c>
      <c r="J68" s="41">
        <f t="shared" si="12"/>
        <v>541649</v>
      </c>
      <c r="K68" s="41">
        <f t="shared" si="12"/>
        <v>601187.4</v>
      </c>
      <c r="L68" s="42">
        <f>K68/G68</f>
        <v>0.38442781497124506</v>
      </c>
    </row>
    <row r="69" spans="1:12" s="37" customFormat="1" ht="33.75" customHeight="1">
      <c r="A69" s="64"/>
      <c r="B69" s="85"/>
      <c r="C69" s="66" t="s">
        <v>4</v>
      </c>
      <c r="D69" s="41"/>
      <c r="E69" s="41"/>
      <c r="F69" s="41"/>
      <c r="G69" s="41"/>
      <c r="H69" s="67"/>
      <c r="I69" s="67"/>
      <c r="J69" s="67"/>
      <c r="K69" s="41"/>
      <c r="L69" s="42"/>
    </row>
    <row r="70" spans="1:12" s="37" customFormat="1" ht="105.75" customHeight="1">
      <c r="A70" s="50" t="s">
        <v>113</v>
      </c>
      <c r="B70" s="85" t="s">
        <v>200</v>
      </c>
      <c r="C70" s="65" t="s">
        <v>49</v>
      </c>
      <c r="D70" s="41">
        <v>0</v>
      </c>
      <c r="E70" s="41"/>
      <c r="F70" s="40">
        <v>386</v>
      </c>
      <c r="G70" s="41">
        <f aca="true" t="shared" si="13" ref="G70:G76">D70+E70+F70</f>
        <v>386</v>
      </c>
      <c r="H70" s="91"/>
      <c r="I70" s="91"/>
      <c r="J70" s="91">
        <v>0</v>
      </c>
      <c r="K70" s="41">
        <f aca="true" t="shared" si="14" ref="K70:K76">H70+I70+J70</f>
        <v>0</v>
      </c>
      <c r="L70" s="42">
        <f aca="true" t="shared" si="15" ref="L70:L76">K70/G70</f>
        <v>0</v>
      </c>
    </row>
    <row r="71" spans="1:12" s="37" customFormat="1" ht="85.5" customHeight="1">
      <c r="A71" s="50" t="s">
        <v>77</v>
      </c>
      <c r="B71" s="85" t="s">
        <v>204</v>
      </c>
      <c r="C71" s="65" t="s">
        <v>50</v>
      </c>
      <c r="D71" s="41">
        <v>0</v>
      </c>
      <c r="E71" s="41"/>
      <c r="F71" s="40">
        <v>1023340</v>
      </c>
      <c r="G71" s="41">
        <f t="shared" si="13"/>
        <v>1023340</v>
      </c>
      <c r="H71" s="91"/>
      <c r="I71" s="91"/>
      <c r="J71" s="91">
        <v>209415</v>
      </c>
      <c r="K71" s="41">
        <f t="shared" si="14"/>
        <v>209415</v>
      </c>
      <c r="L71" s="42">
        <f t="shared" si="15"/>
        <v>0.2046387319952313</v>
      </c>
    </row>
    <row r="72" spans="1:12" s="37" customFormat="1" ht="118.5" customHeight="1">
      <c r="A72" s="50" t="s">
        <v>114</v>
      </c>
      <c r="B72" s="85" t="s">
        <v>203</v>
      </c>
      <c r="C72" s="65" t="s">
        <v>127</v>
      </c>
      <c r="D72" s="41">
        <v>0</v>
      </c>
      <c r="E72" s="41"/>
      <c r="F72" s="40">
        <v>293000</v>
      </c>
      <c r="G72" s="41">
        <f t="shared" si="13"/>
        <v>293000</v>
      </c>
      <c r="H72" s="91"/>
      <c r="I72" s="91"/>
      <c r="J72" s="40">
        <v>242926.4</v>
      </c>
      <c r="K72" s="41">
        <f t="shared" si="14"/>
        <v>242926.4</v>
      </c>
      <c r="L72" s="42">
        <f t="shared" si="15"/>
        <v>0.8291003412969283</v>
      </c>
    </row>
    <row r="73" spans="1:12" s="37" customFormat="1" ht="166.5" customHeight="1">
      <c r="A73" s="50" t="s">
        <v>134</v>
      </c>
      <c r="B73" s="85" t="s">
        <v>206</v>
      </c>
      <c r="C73" s="65" t="s">
        <v>135</v>
      </c>
      <c r="D73" s="41">
        <v>0</v>
      </c>
      <c r="E73" s="41"/>
      <c r="F73" s="40">
        <v>6080</v>
      </c>
      <c r="G73" s="41">
        <f t="shared" si="13"/>
        <v>6080</v>
      </c>
      <c r="H73" s="91"/>
      <c r="I73" s="91"/>
      <c r="J73" s="91">
        <v>0</v>
      </c>
      <c r="K73" s="41">
        <f t="shared" si="14"/>
        <v>0</v>
      </c>
      <c r="L73" s="42">
        <f t="shared" si="15"/>
        <v>0</v>
      </c>
    </row>
    <row r="74" spans="1:12" s="37" customFormat="1" ht="136.5" customHeight="1">
      <c r="A74" s="50" t="s">
        <v>173</v>
      </c>
      <c r="B74" s="85" t="s">
        <v>225</v>
      </c>
      <c r="C74" s="65" t="s">
        <v>176</v>
      </c>
      <c r="D74" s="41">
        <v>85000</v>
      </c>
      <c r="E74" s="41"/>
      <c r="F74" s="40">
        <v>141600</v>
      </c>
      <c r="G74" s="41">
        <f t="shared" si="13"/>
        <v>226600</v>
      </c>
      <c r="H74" s="91">
        <v>59538.4</v>
      </c>
      <c r="I74" s="91"/>
      <c r="J74" s="91">
        <v>89307.6</v>
      </c>
      <c r="K74" s="41">
        <f t="shared" si="14"/>
        <v>148846</v>
      </c>
      <c r="L74" s="42">
        <f t="shared" si="15"/>
        <v>0.6568667255075022</v>
      </c>
    </row>
    <row r="75" spans="1:12" s="37" customFormat="1" ht="146.25" customHeight="1">
      <c r="A75" s="50" t="s">
        <v>174</v>
      </c>
      <c r="B75" s="85" t="s">
        <v>207</v>
      </c>
      <c r="C75" s="65" t="s">
        <v>177</v>
      </c>
      <c r="D75" s="41">
        <v>0</v>
      </c>
      <c r="E75" s="41"/>
      <c r="F75" s="40">
        <v>14250</v>
      </c>
      <c r="G75" s="41">
        <f t="shared" si="13"/>
        <v>14250</v>
      </c>
      <c r="H75" s="91">
        <v>0</v>
      </c>
      <c r="I75" s="91"/>
      <c r="J75" s="91">
        <v>0</v>
      </c>
      <c r="K75" s="41">
        <f t="shared" si="14"/>
        <v>0</v>
      </c>
      <c r="L75" s="42">
        <f t="shared" si="15"/>
        <v>0</v>
      </c>
    </row>
    <row r="76" spans="1:12" s="37" customFormat="1" ht="183" customHeight="1">
      <c r="A76" s="50" t="s">
        <v>175</v>
      </c>
      <c r="B76" s="85" t="s">
        <v>208</v>
      </c>
      <c r="C76" s="65" t="s">
        <v>178</v>
      </c>
      <c r="D76" s="41">
        <v>177.2</v>
      </c>
      <c r="E76" s="41"/>
      <c r="F76" s="40">
        <v>16.7</v>
      </c>
      <c r="G76" s="41">
        <f t="shared" si="13"/>
        <v>193.89999999999998</v>
      </c>
      <c r="H76" s="91">
        <v>0</v>
      </c>
      <c r="I76" s="91"/>
      <c r="J76" s="91">
        <v>0</v>
      </c>
      <c r="K76" s="41">
        <f t="shared" si="14"/>
        <v>0</v>
      </c>
      <c r="L76" s="42">
        <f t="shared" si="15"/>
        <v>0</v>
      </c>
    </row>
    <row r="77" spans="1:12" s="37" customFormat="1" ht="39" customHeight="1">
      <c r="A77" s="50" t="s">
        <v>58</v>
      </c>
      <c r="B77" s="85"/>
      <c r="C77" s="65" t="s">
        <v>56</v>
      </c>
      <c r="D77" s="41">
        <f>D79</f>
        <v>0</v>
      </c>
      <c r="E77" s="41">
        <f aca="true" t="shared" si="16" ref="E77:L77">E79</f>
        <v>0</v>
      </c>
      <c r="F77" s="41">
        <f t="shared" si="16"/>
        <v>240830.2</v>
      </c>
      <c r="G77" s="41">
        <f t="shared" si="16"/>
        <v>240830.2</v>
      </c>
      <c r="H77" s="67">
        <f t="shared" si="16"/>
        <v>0</v>
      </c>
      <c r="I77" s="67">
        <f t="shared" si="16"/>
        <v>0</v>
      </c>
      <c r="J77" s="67">
        <f t="shared" si="16"/>
        <v>0</v>
      </c>
      <c r="K77" s="67">
        <f t="shared" si="16"/>
        <v>0</v>
      </c>
      <c r="L77" s="67">
        <f t="shared" si="16"/>
        <v>0</v>
      </c>
    </row>
    <row r="78" spans="1:12" s="37" customFormat="1" ht="43.5" customHeight="1">
      <c r="A78" s="50"/>
      <c r="B78" s="85"/>
      <c r="C78" s="66" t="s">
        <v>4</v>
      </c>
      <c r="D78" s="41"/>
      <c r="E78" s="41"/>
      <c r="F78" s="40"/>
      <c r="G78" s="41"/>
      <c r="H78" s="91"/>
      <c r="I78" s="91"/>
      <c r="J78" s="91"/>
      <c r="K78" s="41"/>
      <c r="L78" s="42"/>
    </row>
    <row r="79" spans="1:12" s="37" customFormat="1" ht="301.5" customHeight="1">
      <c r="A79" s="50" t="s">
        <v>59</v>
      </c>
      <c r="B79" s="85" t="s">
        <v>209</v>
      </c>
      <c r="C79" s="45" t="s">
        <v>191</v>
      </c>
      <c r="D79" s="41"/>
      <c r="E79" s="41"/>
      <c r="F79" s="40">
        <v>240830.2</v>
      </c>
      <c r="G79" s="41">
        <f>D79+E79+F79</f>
        <v>240830.2</v>
      </c>
      <c r="H79" s="91"/>
      <c r="I79" s="91"/>
      <c r="J79" s="91">
        <v>0</v>
      </c>
      <c r="K79" s="41">
        <f>H79+I79+J79</f>
        <v>0</v>
      </c>
      <c r="L79" s="42">
        <f>K79/G79</f>
        <v>0</v>
      </c>
    </row>
    <row r="80" spans="1:12" s="37" customFormat="1" ht="41.25" customHeight="1">
      <c r="A80" s="50" t="s">
        <v>60</v>
      </c>
      <c r="B80" s="85"/>
      <c r="C80" s="65" t="s">
        <v>57</v>
      </c>
      <c r="D80" s="41">
        <f>D82+D83+D84+D85+D86</f>
        <v>0</v>
      </c>
      <c r="E80" s="41">
        <f aca="true" t="shared" si="17" ref="E80:K80">E82+E83+E84+E85+E86</f>
        <v>0</v>
      </c>
      <c r="F80" s="41">
        <f t="shared" si="17"/>
        <v>1139193.3</v>
      </c>
      <c r="G80" s="41">
        <f t="shared" si="17"/>
        <v>1139193.3</v>
      </c>
      <c r="H80" s="41">
        <f t="shared" si="17"/>
        <v>0</v>
      </c>
      <c r="I80" s="41">
        <f t="shared" si="17"/>
        <v>0</v>
      </c>
      <c r="J80" s="41">
        <f t="shared" si="17"/>
        <v>212753.8</v>
      </c>
      <c r="K80" s="41">
        <f t="shared" si="17"/>
        <v>212753.8</v>
      </c>
      <c r="L80" s="42">
        <f>K80/G80</f>
        <v>0.1867582964190537</v>
      </c>
    </row>
    <row r="81" spans="1:12" s="37" customFormat="1" ht="33" customHeight="1">
      <c r="A81" s="50"/>
      <c r="B81" s="85"/>
      <c r="C81" s="66" t="s">
        <v>4</v>
      </c>
      <c r="D81" s="41"/>
      <c r="E81" s="41"/>
      <c r="F81" s="40"/>
      <c r="G81" s="41"/>
      <c r="H81" s="91"/>
      <c r="I81" s="91"/>
      <c r="J81" s="91"/>
      <c r="K81" s="41"/>
      <c r="L81" s="42"/>
    </row>
    <row r="82" spans="1:12" s="37" customFormat="1" ht="111.75" customHeight="1">
      <c r="A82" s="50" t="s">
        <v>61</v>
      </c>
      <c r="B82" s="85" t="s">
        <v>210</v>
      </c>
      <c r="C82" s="65" t="s">
        <v>50</v>
      </c>
      <c r="D82" s="41"/>
      <c r="E82" s="41"/>
      <c r="F82" s="40">
        <v>541400</v>
      </c>
      <c r="G82" s="41">
        <f>D82+E82+F82</f>
        <v>541400</v>
      </c>
      <c r="H82" s="91"/>
      <c r="I82" s="91"/>
      <c r="J82" s="91">
        <v>184558.8</v>
      </c>
      <c r="K82" s="41">
        <f>H82+I82+J82</f>
        <v>184558.8</v>
      </c>
      <c r="L82" s="42">
        <f aca="true" t="shared" si="18" ref="L82:L87">K82/G82</f>
        <v>0.3408917620982637</v>
      </c>
    </row>
    <row r="83" spans="1:12" s="37" customFormat="1" ht="173.25" customHeight="1">
      <c r="A83" s="50" t="s">
        <v>115</v>
      </c>
      <c r="B83" s="85" t="s">
        <v>211</v>
      </c>
      <c r="C83" s="65" t="s">
        <v>92</v>
      </c>
      <c r="D83" s="41"/>
      <c r="E83" s="41"/>
      <c r="F83" s="40">
        <v>10000</v>
      </c>
      <c r="G83" s="41">
        <f>D83+E83+F83</f>
        <v>10000</v>
      </c>
      <c r="H83" s="91"/>
      <c r="I83" s="91"/>
      <c r="J83" s="91">
        <v>3537.5</v>
      </c>
      <c r="K83" s="41">
        <f>H83+I83+J83</f>
        <v>3537.5</v>
      </c>
      <c r="L83" s="42">
        <f t="shared" si="18"/>
        <v>0.35375</v>
      </c>
    </row>
    <row r="84" spans="1:12" s="37" customFormat="1" ht="175.5" customHeight="1">
      <c r="A84" s="50" t="s">
        <v>116</v>
      </c>
      <c r="B84" s="85" t="s">
        <v>199</v>
      </c>
      <c r="C84" s="65" t="s">
        <v>93</v>
      </c>
      <c r="D84" s="41"/>
      <c r="E84" s="41"/>
      <c r="F84" s="40">
        <v>35143.3</v>
      </c>
      <c r="G84" s="41">
        <f>D84+E84+F84</f>
        <v>35143.3</v>
      </c>
      <c r="H84" s="91"/>
      <c r="I84" s="91"/>
      <c r="J84" s="91">
        <v>24579.2</v>
      </c>
      <c r="K84" s="41">
        <f>H84+I84+J84</f>
        <v>24579.2</v>
      </c>
      <c r="L84" s="42">
        <f t="shared" si="18"/>
        <v>0.6993993165126781</v>
      </c>
    </row>
    <row r="85" spans="1:12" s="37" customFormat="1" ht="131.25" customHeight="1">
      <c r="A85" s="50" t="s">
        <v>128</v>
      </c>
      <c r="B85" s="85" t="s">
        <v>212</v>
      </c>
      <c r="C85" s="65" t="s">
        <v>129</v>
      </c>
      <c r="D85" s="41"/>
      <c r="E85" s="41"/>
      <c r="F85" s="40">
        <v>5000</v>
      </c>
      <c r="G85" s="41">
        <f>D85+E85+F85</f>
        <v>5000</v>
      </c>
      <c r="H85" s="91"/>
      <c r="I85" s="91"/>
      <c r="J85" s="91">
        <v>78.3</v>
      </c>
      <c r="K85" s="41">
        <f>H85+I85+J85</f>
        <v>78.3</v>
      </c>
      <c r="L85" s="42">
        <f t="shared" si="18"/>
        <v>0.01566</v>
      </c>
    </row>
    <row r="86" spans="1:12" s="37" customFormat="1" ht="100.5" customHeight="1">
      <c r="A86" s="50" t="s">
        <v>136</v>
      </c>
      <c r="B86" s="85" t="s">
        <v>213</v>
      </c>
      <c r="C86" s="65" t="s">
        <v>137</v>
      </c>
      <c r="D86" s="41"/>
      <c r="E86" s="41"/>
      <c r="F86" s="40">
        <v>547650</v>
      </c>
      <c r="G86" s="41">
        <f>D86+E86+F86</f>
        <v>547650</v>
      </c>
      <c r="H86" s="91"/>
      <c r="I86" s="91"/>
      <c r="J86" s="91">
        <v>0</v>
      </c>
      <c r="K86" s="41">
        <f>H86+I86+J86</f>
        <v>0</v>
      </c>
      <c r="L86" s="42">
        <f t="shared" si="18"/>
        <v>0</v>
      </c>
    </row>
    <row r="87" spans="1:12" s="37" customFormat="1" ht="42.75" customHeight="1">
      <c r="A87" s="50" t="s">
        <v>64</v>
      </c>
      <c r="B87" s="85"/>
      <c r="C87" s="65" t="s">
        <v>62</v>
      </c>
      <c r="D87" s="41">
        <f>D89</f>
        <v>0</v>
      </c>
      <c r="E87" s="41">
        <f aca="true" t="shared" si="19" ref="E87:K87">E89</f>
        <v>0</v>
      </c>
      <c r="F87" s="41">
        <f t="shared" si="19"/>
        <v>405305</v>
      </c>
      <c r="G87" s="41">
        <f t="shared" si="19"/>
        <v>405305</v>
      </c>
      <c r="H87" s="67">
        <f t="shared" si="19"/>
        <v>0</v>
      </c>
      <c r="I87" s="67">
        <f t="shared" si="19"/>
        <v>0</v>
      </c>
      <c r="J87" s="67">
        <f t="shared" si="19"/>
        <v>167482.1</v>
      </c>
      <c r="K87" s="41">
        <f t="shared" si="19"/>
        <v>167482.1</v>
      </c>
      <c r="L87" s="42">
        <f t="shared" si="18"/>
        <v>0.41322485535584313</v>
      </c>
    </row>
    <row r="88" spans="1:12" s="37" customFormat="1" ht="28.5" customHeight="1">
      <c r="A88" s="50"/>
      <c r="B88" s="85"/>
      <c r="C88" s="66" t="s">
        <v>4</v>
      </c>
      <c r="D88" s="41"/>
      <c r="E88" s="41"/>
      <c r="F88" s="40"/>
      <c r="G88" s="41"/>
      <c r="H88" s="91"/>
      <c r="I88" s="91"/>
      <c r="J88" s="91"/>
      <c r="K88" s="41"/>
      <c r="L88" s="42"/>
    </row>
    <row r="89" spans="1:12" s="37" customFormat="1" ht="92.25" customHeight="1">
      <c r="A89" s="50" t="s">
        <v>65</v>
      </c>
      <c r="B89" s="85" t="s">
        <v>214</v>
      </c>
      <c r="C89" s="65" t="s">
        <v>50</v>
      </c>
      <c r="D89" s="41"/>
      <c r="E89" s="41"/>
      <c r="F89" s="40">
        <v>405305</v>
      </c>
      <c r="G89" s="41">
        <f>D89+E89+F89</f>
        <v>405305</v>
      </c>
      <c r="H89" s="91"/>
      <c r="I89" s="91"/>
      <c r="J89" s="91">
        <v>167482.1</v>
      </c>
      <c r="K89" s="41">
        <f>H89+I89+J89</f>
        <v>167482.1</v>
      </c>
      <c r="L89" s="42">
        <f>K89/G89</f>
        <v>0.41322485535584313</v>
      </c>
    </row>
    <row r="90" spans="1:12" s="37" customFormat="1" ht="45" customHeight="1">
      <c r="A90" s="50" t="s">
        <v>66</v>
      </c>
      <c r="B90" s="85"/>
      <c r="C90" s="65" t="s">
        <v>63</v>
      </c>
      <c r="D90" s="41">
        <f>D92+D93</f>
        <v>0</v>
      </c>
      <c r="E90" s="41">
        <f aca="true" t="shared" si="20" ref="E90:K90">E92+E93</f>
        <v>0</v>
      </c>
      <c r="F90" s="41">
        <f t="shared" si="20"/>
        <v>352658.1</v>
      </c>
      <c r="G90" s="41">
        <f t="shared" si="20"/>
        <v>352658.1</v>
      </c>
      <c r="H90" s="41">
        <f t="shared" si="20"/>
        <v>0</v>
      </c>
      <c r="I90" s="41">
        <f t="shared" si="20"/>
        <v>0</v>
      </c>
      <c r="J90" s="41">
        <f t="shared" si="20"/>
        <v>80830.3</v>
      </c>
      <c r="K90" s="41">
        <f t="shared" si="20"/>
        <v>80830.3</v>
      </c>
      <c r="L90" s="42">
        <f>K90/G90</f>
        <v>0.22920301561200496</v>
      </c>
    </row>
    <row r="91" spans="1:12" s="37" customFormat="1" ht="45" customHeight="1">
      <c r="A91" s="50"/>
      <c r="B91" s="85"/>
      <c r="C91" s="66" t="s">
        <v>4</v>
      </c>
      <c r="D91" s="41"/>
      <c r="E91" s="41"/>
      <c r="F91" s="40"/>
      <c r="G91" s="41"/>
      <c r="H91" s="91"/>
      <c r="I91" s="91"/>
      <c r="J91" s="91"/>
      <c r="K91" s="41"/>
      <c r="L91" s="42"/>
    </row>
    <row r="92" spans="1:12" s="37" customFormat="1" ht="72.75" customHeight="1">
      <c r="A92" s="50" t="s">
        <v>78</v>
      </c>
      <c r="B92" s="85" t="s">
        <v>215</v>
      </c>
      <c r="C92" s="65" t="s">
        <v>50</v>
      </c>
      <c r="D92" s="41">
        <v>0</v>
      </c>
      <c r="E92" s="41"/>
      <c r="F92" s="40">
        <v>270810</v>
      </c>
      <c r="G92" s="41">
        <f>D92+E92+F92</f>
        <v>270810</v>
      </c>
      <c r="H92" s="91"/>
      <c r="I92" s="91"/>
      <c r="J92" s="91">
        <v>76451.8</v>
      </c>
      <c r="K92" s="41">
        <f>H92+I92+J92</f>
        <v>76451.8</v>
      </c>
      <c r="L92" s="42">
        <f>K92/G92</f>
        <v>0.28230789114139065</v>
      </c>
    </row>
    <row r="93" spans="1:12" s="37" customFormat="1" ht="150.75" customHeight="1">
      <c r="A93" s="50" t="s">
        <v>138</v>
      </c>
      <c r="B93" s="85" t="s">
        <v>216</v>
      </c>
      <c r="C93" s="65" t="s">
        <v>131</v>
      </c>
      <c r="D93" s="41"/>
      <c r="E93" s="41"/>
      <c r="F93" s="40">
        <v>81848.1</v>
      </c>
      <c r="G93" s="41">
        <f>D93+E93+F93</f>
        <v>81848.1</v>
      </c>
      <c r="H93" s="91"/>
      <c r="I93" s="91"/>
      <c r="J93" s="91">
        <v>4378.5</v>
      </c>
      <c r="K93" s="41">
        <f>H93+I93+J93</f>
        <v>4378.5</v>
      </c>
      <c r="L93" s="42">
        <f>K93/G93</f>
        <v>0.053495438501321345</v>
      </c>
    </row>
    <row r="94" spans="1:12" s="37" customFormat="1" ht="39" customHeight="1">
      <c r="A94" s="50" t="s">
        <v>79</v>
      </c>
      <c r="B94" s="85"/>
      <c r="C94" s="65" t="s">
        <v>67</v>
      </c>
      <c r="D94" s="41">
        <f>D96</f>
        <v>0</v>
      </c>
      <c r="E94" s="41">
        <f aca="true" t="shared" si="21" ref="E94:K94">E96</f>
        <v>0</v>
      </c>
      <c r="F94" s="41">
        <f t="shared" si="21"/>
        <v>19575</v>
      </c>
      <c r="G94" s="41">
        <f t="shared" si="21"/>
        <v>19575</v>
      </c>
      <c r="H94" s="67">
        <f t="shared" si="21"/>
        <v>0</v>
      </c>
      <c r="I94" s="67">
        <f t="shared" si="21"/>
        <v>0</v>
      </c>
      <c r="J94" s="67">
        <f t="shared" si="21"/>
        <v>0</v>
      </c>
      <c r="K94" s="41">
        <f t="shared" si="21"/>
        <v>0</v>
      </c>
      <c r="L94" s="42">
        <f>K94/G94</f>
        <v>0</v>
      </c>
    </row>
    <row r="95" spans="1:12" s="37" customFormat="1" ht="36" customHeight="1">
      <c r="A95" s="50"/>
      <c r="B95" s="85"/>
      <c r="C95" s="66" t="s">
        <v>4</v>
      </c>
      <c r="D95" s="41"/>
      <c r="E95" s="41"/>
      <c r="F95" s="40"/>
      <c r="G95" s="41"/>
      <c r="H95" s="91"/>
      <c r="I95" s="91"/>
      <c r="J95" s="91"/>
      <c r="K95" s="41"/>
      <c r="L95" s="42"/>
    </row>
    <row r="96" spans="1:12" s="37" customFormat="1" ht="141.75" customHeight="1">
      <c r="A96" s="50" t="s">
        <v>117</v>
      </c>
      <c r="B96" s="85" t="s">
        <v>217</v>
      </c>
      <c r="C96" s="65" t="s">
        <v>50</v>
      </c>
      <c r="D96" s="41">
        <v>0</v>
      </c>
      <c r="E96" s="41"/>
      <c r="F96" s="40">
        <v>19575</v>
      </c>
      <c r="G96" s="41">
        <f>D96+E96+F96</f>
        <v>19575</v>
      </c>
      <c r="H96" s="91"/>
      <c r="I96" s="91"/>
      <c r="J96" s="91">
        <v>0</v>
      </c>
      <c r="K96" s="41">
        <f>H96+I96+J96</f>
        <v>0</v>
      </c>
      <c r="L96" s="42">
        <f>K96/G96</f>
        <v>0</v>
      </c>
    </row>
    <row r="97" spans="1:12" s="37" customFormat="1" ht="45" customHeight="1">
      <c r="A97" s="50" t="s">
        <v>118</v>
      </c>
      <c r="B97" s="85"/>
      <c r="C97" s="65" t="s">
        <v>106</v>
      </c>
      <c r="D97" s="41">
        <f>D99+D100</f>
        <v>0</v>
      </c>
      <c r="E97" s="41">
        <f>E99+E100</f>
        <v>0</v>
      </c>
      <c r="F97" s="41">
        <f>F99</f>
        <v>200</v>
      </c>
      <c r="G97" s="41">
        <f>G99</f>
        <v>200</v>
      </c>
      <c r="H97" s="41">
        <f>H99+H100</f>
        <v>0</v>
      </c>
      <c r="I97" s="41">
        <f>I99+I100</f>
        <v>0</v>
      </c>
      <c r="J97" s="41">
        <v>0</v>
      </c>
      <c r="K97" s="41">
        <f>H97+I97+J97</f>
        <v>0</v>
      </c>
      <c r="L97" s="42">
        <f>K97/G97</f>
        <v>0</v>
      </c>
    </row>
    <row r="98" spans="1:12" s="37" customFormat="1" ht="36" customHeight="1">
      <c r="A98" s="50"/>
      <c r="B98" s="85"/>
      <c r="C98" s="66" t="s">
        <v>4</v>
      </c>
      <c r="D98" s="41"/>
      <c r="E98" s="41"/>
      <c r="F98" s="41"/>
      <c r="G98" s="41"/>
      <c r="H98" s="67"/>
      <c r="I98" s="67"/>
      <c r="J98" s="67"/>
      <c r="K98" s="41"/>
      <c r="L98" s="67"/>
    </row>
    <row r="99" spans="1:12" s="37" customFormat="1" ht="82.5" customHeight="1">
      <c r="A99" s="50" t="s">
        <v>119</v>
      </c>
      <c r="B99" s="85" t="s">
        <v>218</v>
      </c>
      <c r="C99" s="65" t="s">
        <v>183</v>
      </c>
      <c r="D99" s="41">
        <v>0</v>
      </c>
      <c r="E99" s="41"/>
      <c r="F99" s="40">
        <v>200</v>
      </c>
      <c r="G99" s="41">
        <f>D99+E99+F99</f>
        <v>200</v>
      </c>
      <c r="H99" s="91"/>
      <c r="I99" s="91"/>
      <c r="J99" s="91">
        <v>0</v>
      </c>
      <c r="K99" s="41">
        <f>H99+I99+J99</f>
        <v>0</v>
      </c>
      <c r="L99" s="42">
        <f>K99/G99</f>
        <v>0</v>
      </c>
    </row>
    <row r="100" spans="1:12" s="37" customFormat="1" ht="44.25" customHeight="1">
      <c r="A100" s="50" t="s">
        <v>180</v>
      </c>
      <c r="B100" s="85"/>
      <c r="C100" s="65" t="s">
        <v>68</v>
      </c>
      <c r="D100" s="41">
        <f>D102+D103</f>
        <v>0</v>
      </c>
      <c r="E100" s="41">
        <f aca="true" t="shared" si="22" ref="E100:K100">E102+E103</f>
        <v>0</v>
      </c>
      <c r="F100" s="41">
        <f t="shared" si="22"/>
        <v>83730</v>
      </c>
      <c r="G100" s="41">
        <f t="shared" si="22"/>
        <v>83730</v>
      </c>
      <c r="H100" s="41">
        <f t="shared" si="22"/>
        <v>0</v>
      </c>
      <c r="I100" s="41">
        <f t="shared" si="22"/>
        <v>0</v>
      </c>
      <c r="J100" s="41">
        <f t="shared" si="22"/>
        <v>17643.6</v>
      </c>
      <c r="K100" s="41">
        <f t="shared" si="22"/>
        <v>17643.6</v>
      </c>
      <c r="L100" s="42">
        <f>K100/G100</f>
        <v>0.21072017198136866</v>
      </c>
    </row>
    <row r="101" spans="1:12" s="37" customFormat="1" ht="40.5" customHeight="1">
      <c r="A101" s="50"/>
      <c r="B101" s="85"/>
      <c r="C101" s="66" t="s">
        <v>4</v>
      </c>
      <c r="D101" s="41"/>
      <c r="E101" s="41"/>
      <c r="F101" s="41"/>
      <c r="G101" s="41"/>
      <c r="H101" s="67"/>
      <c r="I101" s="67"/>
      <c r="J101" s="67"/>
      <c r="K101" s="41"/>
      <c r="L101" s="67"/>
    </row>
    <row r="102" spans="1:12" s="43" customFormat="1" ht="101.25" customHeight="1">
      <c r="A102" s="50" t="s">
        <v>181</v>
      </c>
      <c r="B102" s="85" t="s">
        <v>219</v>
      </c>
      <c r="C102" s="65" t="s">
        <v>50</v>
      </c>
      <c r="D102" s="41">
        <v>0</v>
      </c>
      <c r="E102" s="41"/>
      <c r="F102" s="40">
        <v>53730</v>
      </c>
      <c r="G102" s="41">
        <f>D102+E102+F102</f>
        <v>53730</v>
      </c>
      <c r="H102" s="91"/>
      <c r="I102" s="91"/>
      <c r="J102" s="91">
        <v>12689.2</v>
      </c>
      <c r="K102" s="41">
        <f>H102+I102+J102</f>
        <v>12689.2</v>
      </c>
      <c r="L102" s="42">
        <f>K102/G102</f>
        <v>0.23616601526149267</v>
      </c>
    </row>
    <row r="103" spans="1:12" s="43" customFormat="1" ht="140.25" customHeight="1">
      <c r="A103" s="50" t="s">
        <v>182</v>
      </c>
      <c r="B103" s="85" t="s">
        <v>220</v>
      </c>
      <c r="C103" s="65" t="s">
        <v>139</v>
      </c>
      <c r="D103" s="41"/>
      <c r="E103" s="41"/>
      <c r="F103" s="40">
        <v>30000</v>
      </c>
      <c r="G103" s="41">
        <f>D103+E103+F103</f>
        <v>30000</v>
      </c>
      <c r="H103" s="91"/>
      <c r="I103" s="91"/>
      <c r="J103" s="91">
        <v>4954.4</v>
      </c>
      <c r="K103" s="41">
        <f>H103+I103+J103</f>
        <v>4954.4</v>
      </c>
      <c r="L103" s="42">
        <f>K103/G103</f>
        <v>0.16514666666666666</v>
      </c>
    </row>
    <row r="104" spans="1:12" s="43" customFormat="1" ht="43.5" customHeight="1">
      <c r="A104" s="92"/>
      <c r="B104" s="85"/>
      <c r="C104" s="45" t="s">
        <v>7</v>
      </c>
      <c r="D104" s="93">
        <f>SUM(D100,D94,D90,D87,D80,D77,D68,D65,D97)</f>
        <v>85177.2</v>
      </c>
      <c r="E104" s="93">
        <f aca="true" t="shared" si="23" ref="E104:K104">SUM(E100,E94,E90,E87,E80,E77,E68,E65,E97)</f>
        <v>0</v>
      </c>
      <c r="F104" s="93">
        <f t="shared" si="23"/>
        <v>3784004.3</v>
      </c>
      <c r="G104" s="93">
        <f t="shared" si="23"/>
        <v>3869181.5</v>
      </c>
      <c r="H104" s="93">
        <f t="shared" si="23"/>
        <v>59538.4</v>
      </c>
      <c r="I104" s="93">
        <f t="shared" si="23"/>
        <v>0</v>
      </c>
      <c r="J104" s="93">
        <f t="shared" si="23"/>
        <v>1084198.8</v>
      </c>
      <c r="K104" s="93">
        <f t="shared" si="23"/>
        <v>1143737.2</v>
      </c>
      <c r="L104" s="42">
        <f>K104/G104</f>
        <v>0.2956018475742221</v>
      </c>
    </row>
    <row r="105" spans="1:12" s="43" customFormat="1" ht="45.75" customHeight="1" thickBot="1">
      <c r="A105" s="94"/>
      <c r="B105" s="95"/>
      <c r="C105" s="96" t="s">
        <v>9</v>
      </c>
      <c r="D105" s="97">
        <f aca="true" t="shared" si="24" ref="D105:K105">D104+D64</f>
        <v>220980.53999999998</v>
      </c>
      <c r="E105" s="97">
        <f t="shared" si="24"/>
        <v>9974.9</v>
      </c>
      <c r="F105" s="97">
        <f t="shared" si="24"/>
        <v>5227495.4</v>
      </c>
      <c r="G105" s="98">
        <f t="shared" si="24"/>
        <v>5458450.84</v>
      </c>
      <c r="H105" s="99">
        <f t="shared" si="24"/>
        <v>177089.7</v>
      </c>
      <c r="I105" s="99">
        <f t="shared" si="24"/>
        <v>9974.9</v>
      </c>
      <c r="J105" s="99">
        <f t="shared" si="24"/>
        <v>2070643</v>
      </c>
      <c r="K105" s="97">
        <f t="shared" si="24"/>
        <v>2257707.5999999996</v>
      </c>
      <c r="L105" s="100">
        <f>K105/G105</f>
        <v>0.41361691552762975</v>
      </c>
    </row>
    <row r="106" spans="1:12" s="43" customFormat="1" ht="33" customHeight="1">
      <c r="A106" s="68"/>
      <c r="B106" s="89"/>
      <c r="C106" s="69"/>
      <c r="D106" s="70"/>
      <c r="E106" s="70"/>
      <c r="F106" s="70"/>
      <c r="G106" s="71"/>
      <c r="H106" s="70"/>
      <c r="I106" s="70"/>
      <c r="J106" s="70"/>
      <c r="K106" s="72"/>
      <c r="L106" s="73"/>
    </row>
    <row r="107" spans="3:12" ht="38.25" customHeight="1">
      <c r="C107" s="81"/>
      <c r="D107" s="82"/>
      <c r="G107" s="83"/>
      <c r="K107" s="84"/>
      <c r="L107" s="3"/>
    </row>
    <row r="108" spans="3:12" ht="30" customHeight="1">
      <c r="C108" s="81"/>
      <c r="G108" s="83"/>
      <c r="K108" s="114"/>
      <c r="L108" s="114"/>
    </row>
    <row r="109" spans="1:11" s="43" customFormat="1" ht="43.5" customHeight="1">
      <c r="A109" s="74"/>
      <c r="B109" s="87"/>
      <c r="D109" s="75"/>
      <c r="G109" s="76"/>
      <c r="K109" s="77"/>
    </row>
    <row r="110" spans="1:11" s="43" customFormat="1" ht="33.75" customHeight="1">
      <c r="A110" s="74"/>
      <c r="B110" s="87"/>
      <c r="C110" s="80"/>
      <c r="G110" s="76"/>
      <c r="K110" s="77"/>
    </row>
    <row r="111" spans="1:11" s="43" customFormat="1" ht="22.5" customHeight="1">
      <c r="A111" s="74"/>
      <c r="B111" s="87"/>
      <c r="C111" s="80"/>
      <c r="G111" s="76"/>
      <c r="K111" s="77"/>
    </row>
    <row r="112" spans="1:11" s="43" customFormat="1" ht="7.5" customHeight="1">
      <c r="A112" s="74"/>
      <c r="B112" s="87"/>
      <c r="C112" s="80"/>
      <c r="G112" s="76"/>
      <c r="K112" s="77"/>
    </row>
    <row r="113" spans="1:11" s="25" customFormat="1" ht="24" customHeight="1">
      <c r="A113" s="24"/>
      <c r="B113" s="87"/>
      <c r="C113" s="80"/>
      <c r="G113" s="26"/>
      <c r="K113" s="27"/>
    </row>
    <row r="114" spans="1:11" s="25" customFormat="1" ht="21.75" customHeight="1">
      <c r="A114" s="24"/>
      <c r="B114" s="87"/>
      <c r="C114" s="80"/>
      <c r="G114" s="26"/>
      <c r="K114" s="27"/>
    </row>
    <row r="120" spans="5:12" ht="23.25">
      <c r="E120" s="84"/>
      <c r="F120" s="84"/>
      <c r="G120" s="84"/>
      <c r="H120" s="84"/>
      <c r="I120" s="84"/>
      <c r="J120" s="84"/>
      <c r="K120" s="84"/>
      <c r="L120" s="84"/>
    </row>
    <row r="121" ht="23.25">
      <c r="L121" s="84"/>
    </row>
    <row r="122" spans="5:12" ht="23.25">
      <c r="E122" s="84"/>
      <c r="F122" s="84"/>
      <c r="G122" s="84"/>
      <c r="H122" s="84"/>
      <c r="I122" s="84"/>
      <c r="J122" s="84"/>
      <c r="K122" s="84"/>
      <c r="L122" s="84"/>
    </row>
  </sheetData>
  <autoFilter ref="A8:M105"/>
  <mergeCells count="14">
    <mergeCell ref="K108:L108"/>
    <mergeCell ref="D7:D8"/>
    <mergeCell ref="G7:G8"/>
    <mergeCell ref="H7:H8"/>
    <mergeCell ref="K7:K8"/>
    <mergeCell ref="B6:B8"/>
    <mergeCell ref="K2:L2"/>
    <mergeCell ref="H5:L5"/>
    <mergeCell ref="A3:L3"/>
    <mergeCell ref="A6:A8"/>
    <mergeCell ref="C6:C8"/>
    <mergeCell ref="D6:G6"/>
    <mergeCell ref="H6:K6"/>
    <mergeCell ref="L6:L8"/>
  </mergeCells>
  <printOptions horizontalCentered="1"/>
  <pageMargins left="0.27" right="0" top="0.43" bottom="0.16" header="0.32" footer="0"/>
  <pageSetup fitToHeight="13" fitToWidth="1" horizontalDpi="600" verticalDpi="600" orientation="landscape" paperSize="9" scale="46" r:id="rId2"/>
  <headerFooter alignWithMargins="0">
    <oddHeader>&amp;C&amp;P</oddHeader>
  </headerFooter>
  <rowBreaks count="4" manualBreakCount="4">
    <brk id="60" max="11" man="1"/>
    <brk id="64" max="11" man="1"/>
    <brk id="76" max="12" man="1"/>
    <brk id="7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G26" sqref="G26"/>
    </sheetView>
  </sheetViews>
  <sheetFormatPr defaultColWidth="9.00390625" defaultRowHeight="12.75"/>
  <cols>
    <col min="2" max="2" width="19.00390625" style="0" customWidth="1"/>
    <col min="3" max="3" width="13.625" style="0" customWidth="1"/>
    <col min="4" max="4" width="14.25390625" style="0" customWidth="1"/>
    <col min="5" max="5" width="14.875" style="0" customWidth="1"/>
  </cols>
  <sheetData>
    <row r="1" spans="1:5" ht="12.75">
      <c r="A1" s="118" t="s">
        <v>125</v>
      </c>
      <c r="B1" s="118"/>
      <c r="C1" s="5" t="s">
        <v>126</v>
      </c>
      <c r="D1" s="5"/>
      <c r="E1" s="5"/>
    </row>
    <row r="2" spans="1:5" ht="25.5">
      <c r="A2" s="8" t="s">
        <v>151</v>
      </c>
      <c r="B2" s="12" t="s">
        <v>51</v>
      </c>
      <c r="C2" s="16">
        <f>диаграмма!B37/диаграмма!B34</f>
        <v>1</v>
      </c>
      <c r="D2" s="11">
        <f>E2-C2</f>
        <v>0</v>
      </c>
      <c r="E2" s="11">
        <v>1</v>
      </c>
    </row>
    <row r="3" spans="1:5" ht="32.25" customHeight="1">
      <c r="A3" s="8" t="s">
        <v>143</v>
      </c>
      <c r="B3" s="9" t="s">
        <v>6</v>
      </c>
      <c r="C3" s="16">
        <f>диаграмма!C37/диаграмма!C34</f>
        <v>0.38442781497124506</v>
      </c>
      <c r="D3" s="11">
        <f aca="true" t="shared" si="0" ref="D3:D9">E3-C3</f>
        <v>0.615572185028755</v>
      </c>
      <c r="E3" s="10">
        <v>1</v>
      </c>
    </row>
    <row r="4" spans="1:5" ht="38.25">
      <c r="A4" s="8" t="s">
        <v>144</v>
      </c>
      <c r="B4" s="9" t="s">
        <v>149</v>
      </c>
      <c r="C4" s="16">
        <f>диаграмма!D37/диаграмма!D34</f>
        <v>0.21297811579213574</v>
      </c>
      <c r="D4" s="11">
        <f t="shared" si="0"/>
        <v>0.7870218842078642</v>
      </c>
      <c r="E4" s="10">
        <v>1</v>
      </c>
    </row>
    <row r="5" spans="1:5" ht="12.75">
      <c r="A5" s="8" t="s">
        <v>145</v>
      </c>
      <c r="B5" s="9" t="s">
        <v>63</v>
      </c>
      <c r="C5" s="16">
        <f>диаграмма!E37/диаграмма!E34</f>
        <v>0.5986203552032748</v>
      </c>
      <c r="D5" s="11">
        <f t="shared" si="0"/>
        <v>0.40137964479672517</v>
      </c>
      <c r="E5" s="10">
        <v>1</v>
      </c>
    </row>
    <row r="6" spans="1:5" ht="12.75">
      <c r="A6" s="8" t="s">
        <v>146</v>
      </c>
      <c r="B6" s="9" t="s">
        <v>67</v>
      </c>
      <c r="C6" s="16">
        <f>диаграмма!F37/диаграмма!F34</f>
        <v>0.6058671446604942</v>
      </c>
      <c r="D6" s="11">
        <f t="shared" si="0"/>
        <v>0.3941328553395058</v>
      </c>
      <c r="E6" s="10">
        <v>1</v>
      </c>
    </row>
    <row r="7" spans="1:5" ht="12.75">
      <c r="A7" s="8" t="s">
        <v>147</v>
      </c>
      <c r="B7" s="9" t="s">
        <v>123</v>
      </c>
      <c r="C7" s="16">
        <f>диаграмма!G37/диаграмма!G34</f>
        <v>0.9957458609123644</v>
      </c>
      <c r="D7" s="11">
        <f t="shared" si="0"/>
        <v>0.004254139087635611</v>
      </c>
      <c r="E7" s="10">
        <v>1</v>
      </c>
    </row>
    <row r="8" spans="1:5" ht="25.5">
      <c r="A8" s="8" t="s">
        <v>150</v>
      </c>
      <c r="B8" s="9" t="s">
        <v>14</v>
      </c>
      <c r="C8" s="16">
        <f>диаграмма!H37/диаграмма!H34</f>
        <v>0.8283183831043488</v>
      </c>
      <c r="D8" s="11">
        <f t="shared" si="0"/>
        <v>0.1716816168956512</v>
      </c>
      <c r="E8" s="10">
        <v>1</v>
      </c>
    </row>
    <row r="9" spans="1:5" ht="25.5">
      <c r="A9" s="8" t="s">
        <v>148</v>
      </c>
      <c r="B9" s="9" t="s">
        <v>124</v>
      </c>
      <c r="C9" s="16">
        <f>диаграмма!I37/диаграмма!I34</f>
        <v>0.25113345593237446</v>
      </c>
      <c r="D9" s="11">
        <f t="shared" si="0"/>
        <v>0.7488665440676255</v>
      </c>
      <c r="E9" s="10">
        <v>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2:L40"/>
  <sheetViews>
    <sheetView workbookViewId="0" topLeftCell="A4">
      <selection activeCell="N29" sqref="N29"/>
    </sheetView>
  </sheetViews>
  <sheetFormatPr defaultColWidth="9.00390625" defaultRowHeight="12.75"/>
  <cols>
    <col min="1" max="1" width="15.375" style="0" customWidth="1"/>
    <col min="2" max="10" width="12.25390625" style="0" customWidth="1"/>
    <col min="11" max="11" width="18.375" style="13" customWidth="1"/>
  </cols>
  <sheetData>
    <row r="3" ht="27.75" customHeight="1"/>
    <row r="4" ht="36" customHeight="1"/>
    <row r="5" ht="37.5" customHeight="1"/>
    <row r="6" ht="23.25" customHeight="1"/>
    <row r="7" ht="30.75" customHeight="1"/>
    <row r="32" spans="2:10" ht="12.75">
      <c r="B32" s="4" t="s">
        <v>151</v>
      </c>
      <c r="C32" s="4" t="s">
        <v>143</v>
      </c>
      <c r="D32" s="4" t="s">
        <v>144</v>
      </c>
      <c r="E32" s="4" t="s">
        <v>145</v>
      </c>
      <c r="F32" s="4" t="s">
        <v>146</v>
      </c>
      <c r="G32" s="4" t="s">
        <v>147</v>
      </c>
      <c r="H32" s="4" t="s">
        <v>150</v>
      </c>
      <c r="I32" s="126">
        <v>1100</v>
      </c>
      <c r="J32" s="126"/>
    </row>
    <row r="34" spans="1:10" ht="15" customHeight="1">
      <c r="A34" s="122" t="s">
        <v>18</v>
      </c>
      <c r="B34" s="120">
        <f>'КЦП на 01.11.2013 г.'!G65</f>
        <v>63840</v>
      </c>
      <c r="C34" s="120">
        <f>'КЦП на 01.11.2013 г.'!G68</f>
        <v>1563849.9</v>
      </c>
      <c r="D34" s="120">
        <f>'КЦП на 01.11.2013 г.'!G77+'КЦП на 01.11.2013 г.'!G80+'КЦП на 01.11.2013 г.'!G87</f>
        <v>1785328.5</v>
      </c>
      <c r="E34" s="120">
        <f>'КЦП на 01.11.2013 г.'!G9+'КЦП на 01.11.2013 г.'!G90</f>
        <v>1796042</v>
      </c>
      <c r="F34" s="120">
        <f>'КЦП на 01.11.2013 г.'!G36+'КЦП на 01.11.2013 г.'!G94</f>
        <v>110350.1</v>
      </c>
      <c r="G34" s="120">
        <f>'КЦП на 01.11.2013 г.'!G51+'КЦП на 01.11.2013 г.'!G97</f>
        <v>47022.44</v>
      </c>
      <c r="H34" s="123">
        <f>'КЦП на 01.11.2013 г.'!G57</f>
        <v>880.7</v>
      </c>
      <c r="I34" s="125">
        <f>'КЦП на 01.11.2013 г.'!G42+'КЦП на 01.11.2013 г.'!G100</f>
        <v>91137.2</v>
      </c>
      <c r="J34" s="125"/>
    </row>
    <row r="35" spans="1:11" ht="36" customHeight="1">
      <c r="A35" s="122"/>
      <c r="B35" s="120"/>
      <c r="C35" s="120"/>
      <c r="D35" s="120"/>
      <c r="E35" s="120"/>
      <c r="F35" s="120"/>
      <c r="G35" s="120"/>
      <c r="H35" s="124"/>
      <c r="I35" s="125"/>
      <c r="J35" s="125"/>
      <c r="K35" s="14">
        <f>SUM(B34,C34,D34,E34,F34,H34,I34,G34)</f>
        <v>5458450.840000001</v>
      </c>
    </row>
    <row r="36" spans="1:10" ht="15.75">
      <c r="A36" s="17"/>
      <c r="B36" s="6"/>
      <c r="C36" s="6"/>
      <c r="D36" s="6"/>
      <c r="E36" s="6"/>
      <c r="F36" s="6"/>
      <c r="G36" s="6"/>
      <c r="H36" s="7"/>
      <c r="I36" s="121"/>
      <c r="J36" s="121"/>
    </row>
    <row r="37" spans="1:10" ht="15" customHeight="1">
      <c r="A37" s="122" t="s">
        <v>198</v>
      </c>
      <c r="B37" s="120">
        <f>'КЦП на 01.11.2013 г.'!K65</f>
        <v>63840</v>
      </c>
      <c r="C37" s="120">
        <f>'КЦП на 01.11.2013 г.'!K68</f>
        <v>601187.4</v>
      </c>
      <c r="D37" s="120">
        <f>'КЦП на 01.11.2013 г.'!K77+'КЦП на 01.11.2013 г.'!K80+'КЦП на 01.11.2013 г.'!K87</f>
        <v>380235.9</v>
      </c>
      <c r="E37" s="120">
        <f>SUM('КЦП на 01.11.2013 г.'!K9+'КЦП на 01.11.2013 г.'!K90)</f>
        <v>1075147.3</v>
      </c>
      <c r="F37" s="120">
        <f>'КЦП на 01.11.2013 г.'!K36+'КЦП на 01.11.2013 г.'!K94</f>
        <v>66857.5</v>
      </c>
      <c r="G37" s="120">
        <f>'КЦП на 01.11.2013 г.'!K51+'КЦП на 01.11.2013 г.'!K97</f>
        <v>46822.4</v>
      </c>
      <c r="H37" s="123">
        <f>'КЦП на 01.11.2013 г.'!K57</f>
        <v>729.5</v>
      </c>
      <c r="I37" s="125">
        <f>'КЦП на 01.11.2013 г.'!K100+'КЦП на 01.11.2013 г.'!K42</f>
        <v>22887.6</v>
      </c>
      <c r="J37" s="125"/>
    </row>
    <row r="38" spans="1:11" ht="42" customHeight="1">
      <c r="A38" s="122"/>
      <c r="B38" s="120"/>
      <c r="C38" s="120"/>
      <c r="D38" s="120"/>
      <c r="E38" s="120"/>
      <c r="F38" s="120"/>
      <c r="G38" s="120"/>
      <c r="H38" s="124"/>
      <c r="I38" s="125"/>
      <c r="J38" s="125"/>
      <c r="K38" s="14">
        <f>SUM(B37,C37,D37,E37,F37,H37,I37,G37)</f>
        <v>2257707.6</v>
      </c>
    </row>
    <row r="40" spans="2:12" ht="12.75">
      <c r="B40" s="15">
        <f>B37/B34</f>
        <v>1</v>
      </c>
      <c r="C40" s="15">
        <f aca="true" t="shared" si="0" ref="C40:I40">C37/C34</f>
        <v>0.38442781497124506</v>
      </c>
      <c r="D40" s="15">
        <f t="shared" si="0"/>
        <v>0.21297811579213574</v>
      </c>
      <c r="E40" s="15">
        <f t="shared" si="0"/>
        <v>0.5986203552032748</v>
      </c>
      <c r="F40" s="15">
        <f t="shared" si="0"/>
        <v>0.6058671446604942</v>
      </c>
      <c r="G40" s="15">
        <f t="shared" si="0"/>
        <v>0.9957458609123644</v>
      </c>
      <c r="H40" s="15">
        <f t="shared" si="0"/>
        <v>0.8283183831043488</v>
      </c>
      <c r="I40" s="119">
        <f t="shared" si="0"/>
        <v>0.25113345593237446</v>
      </c>
      <c r="J40" s="119"/>
      <c r="K40" s="119">
        <f>K38/K35</f>
        <v>0.41361691552762975</v>
      </c>
      <c r="L40" s="119"/>
    </row>
  </sheetData>
  <mergeCells count="22">
    <mergeCell ref="K40:L40"/>
    <mergeCell ref="I32:J32"/>
    <mergeCell ref="A34:A35"/>
    <mergeCell ref="B34:B35"/>
    <mergeCell ref="C34:C35"/>
    <mergeCell ref="D34:D35"/>
    <mergeCell ref="E34:E35"/>
    <mergeCell ref="F34:F35"/>
    <mergeCell ref="H34:H35"/>
    <mergeCell ref="I34:J35"/>
    <mergeCell ref="E37:E38"/>
    <mergeCell ref="F37:F38"/>
    <mergeCell ref="H37:H38"/>
    <mergeCell ref="I37:J38"/>
    <mergeCell ref="A37:A38"/>
    <mergeCell ref="B37:B38"/>
    <mergeCell ref="C37:C38"/>
    <mergeCell ref="D37:D38"/>
    <mergeCell ref="I40:J40"/>
    <mergeCell ref="G34:G35"/>
    <mergeCell ref="G37:G38"/>
    <mergeCell ref="I36:J36"/>
  </mergeCells>
  <printOptions/>
  <pageMargins left="0.59" right="0.75" top="0.78" bottom="0.82" header="0.24" footer="0.29"/>
  <pageSetup horizontalDpi="600" verticalDpi="600" orientation="landscape" paperSize="9" r:id="rId2"/>
  <rowBreaks count="1" manualBreakCount="1">
    <brk id="3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2013-11-19T12:45:40Z</cp:lastPrinted>
  <dcterms:created xsi:type="dcterms:W3CDTF">2006-01-26T08:16:22Z</dcterms:created>
  <dcterms:modified xsi:type="dcterms:W3CDTF">2013-11-19T13:20:25Z</dcterms:modified>
  <cp:category/>
  <cp:version/>
  <cp:contentType/>
  <cp:contentStatus/>
</cp:coreProperties>
</file>