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14250" windowHeight="7305" tabRatio="653" activeTab="0"/>
  </bookViews>
  <sheets>
    <sheet name="КЦП на 01.08.2013 г." sheetId="1" r:id="rId1"/>
    <sheet name="доп таблица" sheetId="2" r:id="rId2"/>
    <sheet name="диаграмма" sheetId="3" r:id="rId3"/>
  </sheets>
  <definedNames>
    <definedName name="_xlnm._FilterDatabase" localSheetId="0" hidden="1">'КЦП на 01.08.2013 г.'!$A$8:$N$95</definedName>
    <definedName name="_xlnm.Print_Titles" localSheetId="0">'КЦП на 01.08.2013 г.'!$6:$8</definedName>
    <definedName name="_xlnm.Print_Area" localSheetId="2">'диаграмма'!$A$1:$J$31</definedName>
    <definedName name="_xlnm.Print_Area" localSheetId="0">'КЦП на 01.08.2013 г.'!$A$1:$L$97</definedName>
  </definedNames>
  <calcPr fullCalcOnLoad="1"/>
</workbook>
</file>

<file path=xl/sharedStrings.xml><?xml version="1.0" encoding="utf-8"?>
<sst xmlns="http://schemas.openxmlformats.org/spreadsheetml/2006/main" count="263" uniqueCount="203">
  <si>
    <t>(тыс. руб.)</t>
  </si>
  <si>
    <t xml:space="preserve">Наименование разделов, целевых программ </t>
  </si>
  <si>
    <t>федеральный бюджет</t>
  </si>
  <si>
    <t>краевой бюджет</t>
  </si>
  <si>
    <t>в том числе:</t>
  </si>
  <si>
    <t>Поступление в учреждения здравоохранения</t>
  </si>
  <si>
    <t xml:space="preserve"> из фонда софинансирования и муниципального развития </t>
  </si>
  <si>
    <t>Национальная экономика</t>
  </si>
  <si>
    <t>ИТОГО по жилищно-коммунальному хозяйству</t>
  </si>
  <si>
    <t>Приложение</t>
  </si>
  <si>
    <t xml:space="preserve">ВСЕГО РАСХОДОВ </t>
  </si>
  <si>
    <t>1.1.</t>
  </si>
  <si>
    <t>ИТОГО по социальной сфере</t>
  </si>
  <si>
    <t>1.1.1.</t>
  </si>
  <si>
    <t>Краевая целевая программа "Дети Кубани" на 2009 - 2013 годы</t>
  </si>
  <si>
    <t>Социальная политика</t>
  </si>
  <si>
    <t>процент исполнения</t>
  </si>
  <si>
    <t>5221706</t>
  </si>
  <si>
    <t>5221705</t>
  </si>
  <si>
    <t>предусмотрено в бюджете на 2013 год</t>
  </si>
  <si>
    <t>1.</t>
  </si>
  <si>
    <t>Единовременное пособие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учреждениях, в т.ч в учреждениях социального обслуживания населения, приёмных семьях, семьях опекунов (попечителей), а также по окончании службы в Вооружённых силах РФ или по возвращении из учреждений, исполняющих наказание в виде лишения свободы, при их возвращении в указанные жилые помещения</t>
  </si>
  <si>
    <t>№ п/п</t>
  </si>
  <si>
    <t>2.</t>
  </si>
  <si>
    <t>2.1.</t>
  </si>
  <si>
    <t>Организация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обратно, финансовое обеспечение которой осуществляется за счёт средств краевого бюджета</t>
  </si>
  <si>
    <t>4320204</t>
  </si>
  <si>
    <t>Единовременное пособие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за искл.жилых помещений, приобретённых за счёт средств краевого бюджета</t>
  </si>
  <si>
    <t>5221614</t>
  </si>
  <si>
    <t>5221610</t>
  </si>
  <si>
    <t>5221609</t>
  </si>
  <si>
    <t>Обеспечение стимулирования отдельных категорий работников муниципальных образовательных учреждений</t>
  </si>
  <si>
    <t>Финансирование доплат педагогическим работникам муниципальных образовательных учреждений, реализующих программы дошкольного образования</t>
  </si>
  <si>
    <t>Создание условий для укрепления здоровья детей и педагогических работников за счет обеспечения их сбалансированным горячим питанием (частичная компенсация удорожания стоимости питания учащихся дневных муниципальных образовательных учреждений, реализующих общеобразовательные программы, и педагогических работников указанных учреждений)</t>
  </si>
  <si>
    <t>Образование - всего,</t>
  </si>
  <si>
    <t>Долгосрочная краевая целевая программа "Развитие образования в Краснодарском крае на 2011-2015 годы"</t>
  </si>
  <si>
    <t>КЦСР</t>
  </si>
  <si>
    <t>3.</t>
  </si>
  <si>
    <t>3.1.</t>
  </si>
  <si>
    <t>1.1.2.</t>
  </si>
  <si>
    <t>1.1.3.</t>
  </si>
  <si>
    <t>1.1.4.</t>
  </si>
  <si>
    <t>5221601</t>
  </si>
  <si>
    <t>Организация и проведение единого государственного экзамена и государственной (итоговой) аттестации выпускников общеобразовательных учреждений Краснодарского края</t>
  </si>
  <si>
    <t>1.2.</t>
  </si>
  <si>
    <t>5223600</t>
  </si>
  <si>
    <t>Долгосрочная краевая целевая программа "Кадровое обеспечение сферы культуры и искусства Краснодарского края" на 2011—2013 годы</t>
  </si>
  <si>
    <t>Культура - всего,</t>
  </si>
  <si>
    <t>5223804</t>
  </si>
  <si>
    <t>4.1.</t>
  </si>
  <si>
    <t>Ведомственная целевая программа «Развитие малых форм хозяйствования в агропромышленном комплексе Краснодарского края на 2013-2015годы»</t>
  </si>
  <si>
    <t>Долгосрочная краевая целевая программа "Краснодару - столичный облик" на 2013-2017 годы</t>
  </si>
  <si>
    <t>Общегосударственные вопросы</t>
  </si>
  <si>
    <t>5.1.</t>
  </si>
  <si>
    <t>6.</t>
  </si>
  <si>
    <t>6.1.</t>
  </si>
  <si>
    <t>7.</t>
  </si>
  <si>
    <t>Жилищное хозяйство</t>
  </si>
  <si>
    <t>Коммунальное хозяйство</t>
  </si>
  <si>
    <t>8.</t>
  </si>
  <si>
    <t>8.1.</t>
  </si>
  <si>
    <t>9.</t>
  </si>
  <si>
    <t>9.1.</t>
  </si>
  <si>
    <t>Благоустройство</t>
  </si>
  <si>
    <t>Образование</t>
  </si>
  <si>
    <t>10.</t>
  </si>
  <si>
    <t>10.1.</t>
  </si>
  <si>
    <t>11.</t>
  </si>
  <si>
    <t>Культура</t>
  </si>
  <si>
    <t>Физическая культура</t>
  </si>
  <si>
    <r>
      <t xml:space="preserve">Краевая целевая программа "Дети Кубани" на 2009 - 2013 годы </t>
    </r>
    <r>
      <rPr>
        <sz val="18"/>
        <rFont val="Times New Roman"/>
        <family val="1"/>
      </rPr>
      <t>(обеспечение жильем детей-сирот, детей, оставшихся без попечения родителей, детей, находящихся под опекой (попечительством), а также лиц из их числа путем приобретения (строительства) жилых помещений с последующей передачей их по договорам социального найма, финансовое обеспечение которого осуществляется за счет средств краевого бюджета)</t>
    </r>
  </si>
  <si>
    <t>Физическая культура и спорт - всего,</t>
  </si>
  <si>
    <t>3.2.</t>
  </si>
  <si>
    <t>5242303</t>
  </si>
  <si>
    <t>5248900</t>
  </si>
  <si>
    <t>Ведомственная целевая программа «Развитие детско-юношеского спорта в Краснодарском крае на 2011-2013 годы»</t>
  </si>
  <si>
    <t>Оплата труда инструкторам по физической культуре и спорту и (или) инструкторам по спорту – штатным работникам структурных подразделений администраций муниципальных образований или муниципальных учреждений за организацию спортивно-массовых мероприятий, работу спортивных секций среди различных категорий населения</t>
  </si>
  <si>
    <t>4.</t>
  </si>
  <si>
    <t>5.</t>
  </si>
  <si>
    <t>7.2.</t>
  </si>
  <si>
    <t>11.1.</t>
  </si>
  <si>
    <t>12.</t>
  </si>
  <si>
    <t>5242304</t>
  </si>
  <si>
    <t>Стимулирование отдельных категорий работников муниципальных учреждений в сфере физической культуры и спорта</t>
  </si>
  <si>
    <t>Ведомственная целевая программа "Содействие субъектам физической культуры и спорта и развитие массового спорта на Кубани на 2012—2014 годы"</t>
  </si>
  <si>
    <t>3.1.1.</t>
  </si>
  <si>
    <t>3.1.2.</t>
  </si>
  <si>
    <t>5244799</t>
  </si>
  <si>
    <t>1.3.</t>
  </si>
  <si>
    <t>Ведомственная целевая программа реализации государственной молодежной политики в Краснодарском крае "Молодежь Кубани" на 2011-2013 годы</t>
  </si>
  <si>
    <t>5221711</t>
  </si>
  <si>
    <t>5221712</t>
  </si>
  <si>
    <t>Реализация других мероприятий краевой целевой программы «Дети Кубани» (подпрограмма «Организация отдыха, оздоровления и занятости детей и подростков») - организация отдыха детей в краевых профильных сменах в каникулярное время</t>
  </si>
  <si>
    <t>Реализация других мероприятий краевой целевой программы «Дети Кубани» (подпрограмма «Профилактика безнадзорности и правонарушений несовершеннолетних»)</t>
  </si>
  <si>
    <t>Ведомственная целевая программа «Развитие канализации населенных пунктов Краснодарского края на 2013-2015 годы»</t>
  </si>
  <si>
    <t>Долгосрочная краевая целевая программа "Газификация Краснодарского края (2012-2016 годы)"</t>
  </si>
  <si>
    <t>4362102</t>
  </si>
  <si>
    <t>1.1.5.</t>
  </si>
  <si>
    <t>5221615</t>
  </si>
  <si>
    <t>5221616</t>
  </si>
  <si>
    <t>5221617</t>
  </si>
  <si>
    <t>Оплата педагогам дополнительного образования за работу с детьми в вечернее и каникулярное время в спортивных залах общеобразовательных учреждений и учреждений дополнительного образования детей физкультурно-спортивной направленности системы образования</t>
  </si>
  <si>
    <t>Оплата педагогам дополнительного образования за работу с детьми в спортивных клубах общеобразовательных учреждений (за исключением вечерних), гимназиях и лицеях</t>
  </si>
  <si>
    <t>Расходы на доведение с 1 декабря 2012 года средней заработной платы педагогических работников муниципальных дошкольных образовательных учреждений, общеобразовательных учреждений, образовательных учреждений, реализующих программы дошкольного образования, до средней заработной платы в системе общего образования</t>
  </si>
  <si>
    <t>1.1.6.</t>
  </si>
  <si>
    <t>1.1.7.</t>
  </si>
  <si>
    <t>1.1.8.</t>
  </si>
  <si>
    <t xml:space="preserve">Модернизация региональных систем общего образования </t>
  </si>
  <si>
    <t>Краевая целевая программа "Улучшение демографической ситуации в Краснодарском крае подпрограмма "Предупреждение и борьба с заболеваниями социального характера" (Вакцина) 2011-2015 г</t>
  </si>
  <si>
    <t>Здравоохранение - всего,</t>
  </si>
  <si>
    <t>Краевая целевая программа "Улучшение демографической ситуации в Краснодарском крае подпрограмма "Предупреждение и борьба с заболеваниями социального характера" (Сахарный диабет) 2011-2015 г</t>
  </si>
  <si>
    <t>4.2.</t>
  </si>
  <si>
    <t>4.3.</t>
  </si>
  <si>
    <t>5.1.1.</t>
  </si>
  <si>
    <t>5.1.2.</t>
  </si>
  <si>
    <t>5.1.3.</t>
  </si>
  <si>
    <t>7.1.</t>
  </si>
  <si>
    <t>7.3.</t>
  </si>
  <si>
    <t>9.2.</t>
  </si>
  <si>
    <t>9.3.</t>
  </si>
  <si>
    <t>12.1.</t>
  </si>
  <si>
    <t>13.</t>
  </si>
  <si>
    <t>13.1.</t>
  </si>
  <si>
    <t>Национальный календарь профилактических прививок и календарь профилактических прививок по эпидемическим показаниям</t>
  </si>
  <si>
    <t>Реализация других мероприятий краевой целевой программы «Дети Кубани» (подпрограмма «Организация отдыха, оздоровления и занятости детей и подростков») - организация отдыха и оздоровления детей в лагерях с дневным пребыванием на базе муниципальных образовательных учреждений</t>
  </si>
  <si>
    <t>5221713</t>
  </si>
  <si>
    <t>Здравоохранение</t>
  </si>
  <si>
    <t>Физическая культура и спорт</t>
  </si>
  <si>
    <t>Наименование подраздела</t>
  </si>
  <si>
    <t>% исполнения</t>
  </si>
  <si>
    <t>Ведомственная целевая программа "Капитальный ремонт и ремонт автомобильных дорог местного значения Краснодарского края на 2012 – 2014 годы"</t>
  </si>
  <si>
    <t>9.4.</t>
  </si>
  <si>
    <t>Долгосрочная краевая целевая программа «Развитие водоснабжения населённых пунктов Краснодарского края на 2012 - 2020 годы»</t>
  </si>
  <si>
    <r>
      <t>ИТОГО</t>
    </r>
    <r>
      <rPr>
        <sz val="18"/>
        <rFont val="Times New Roman"/>
        <family val="1"/>
      </rPr>
      <t xml:space="preserve"> за счёт всех источников</t>
    </r>
  </si>
  <si>
    <t>5224100</t>
  </si>
  <si>
    <t>Долгосрочная краевая целевая программа "Развитие системы дошкольного образования в Краснодарском крае" на 2010-2015 годы</t>
  </si>
  <si>
    <t>1.4.</t>
  </si>
  <si>
    <t>вся модернизация</t>
  </si>
  <si>
    <t>Программа модернизации здравоохранения Краснодарского края (оснащение оборудованием, капитальный ремонт учреждений, внедрение современных информационных систем в здравоохранении, обучение) 2011-2013 г</t>
  </si>
  <si>
    <t>7.4.</t>
  </si>
  <si>
    <t>Краевая долгосрочная целевая программа "Предупреждение риска заноса, распространения и ликвидации  очагов африканской чумы свиней на территории Краснодарского края на 2012 - 2015 годы"</t>
  </si>
  <si>
    <t>9.5.</t>
  </si>
  <si>
    <t>Долгосрочная краевая целевая программа "Жилище" на 2011-2015 годы</t>
  </si>
  <si>
    <t>11.2.</t>
  </si>
  <si>
    <t>13.2.</t>
  </si>
  <si>
    <t>Долгосрочная краевая целевая программа «Строительство плавательных бассейнов на 2012-2014 годы»</t>
  </si>
  <si>
    <t>3.3.</t>
  </si>
  <si>
    <t>1009002</t>
  </si>
  <si>
    <t xml:space="preserve"> Долгосрочной краевой целевой программы «Оказание социальной поддержки и реабилитационной помощи инвалидам и отдельным категориям граждан в Краснодарском крае» на 2011-2015 годы, софинансирование которых осуществляется в рамках реализации государственной программы Российской Федерации «Доступная среда» на 2011-2015 годы (Субсидии из краевого бюджета местным бюджетам в целях софинансирования расходных обязательств муниципальных образований Краснодарского края по поддержке учреждений спортивной направленности по адаптивной подготовке инвалидов)</t>
  </si>
  <si>
    <t>Долгосрочная краевая целевая программа "Безопасность образовательных учреждений Краснодарского края на 2012-2014 годы"</t>
  </si>
  <si>
    <t>0400</t>
  </si>
  <si>
    <t>0500</t>
  </si>
  <si>
    <t>0700</t>
  </si>
  <si>
    <t>0800</t>
  </si>
  <si>
    <t>0900</t>
  </si>
  <si>
    <t>1100</t>
  </si>
  <si>
    <t>Жилищно-коммунальное хозяйство</t>
  </si>
  <si>
    <t>1000</t>
  </si>
  <si>
    <t>0100</t>
  </si>
  <si>
    <t>1.5.</t>
  </si>
  <si>
    <t>Долгосрочная краевая целевая программа «Противодействие злоупотреблению наркотиками и их незаконному обороту на территории Краснодарского края на 2012 - 2014 годы»</t>
  </si>
  <si>
    <t>5225800</t>
  </si>
  <si>
    <t>5225400</t>
  </si>
  <si>
    <t>Долгосрочная краевая целевая программа развития общественной инфраструктуры муниципального значения на 2012-2015 годы</t>
  </si>
  <si>
    <t>1.6.</t>
  </si>
  <si>
    <t>2.2.</t>
  </si>
  <si>
    <t>3.4.</t>
  </si>
  <si>
    <t>5221700</t>
  </si>
  <si>
    <t>5221710</t>
  </si>
  <si>
    <t>Реализация других мероприятий краевой целевой программы «Дети Кубани» (подпрограмма «Организация отдыха, оздоровления и занятости детей и подростков») - организация отдыха детей в профильных сменах на базе муниципальных учреждений, осуществляющих организацию отдыха детей</t>
  </si>
  <si>
    <t>1.2.1.</t>
  </si>
  <si>
    <t>1.2.2.</t>
  </si>
  <si>
    <t>1.2.3.</t>
  </si>
  <si>
    <t>2.3.</t>
  </si>
  <si>
    <t>2.3.1.</t>
  </si>
  <si>
    <t>профинансировано по состоянию на 01.08.2013 года</t>
  </si>
  <si>
    <t>Мероприятия, реализуемые в рамках программы, запланированы на сентябрь месяц.</t>
  </si>
  <si>
    <t>Не поданы заявки на финансирование Управлением по ФК и спорту</t>
  </si>
  <si>
    <t>Средства уточнены в местном бюджете только 25.06.2013. По информации управления по ФК и спорту конкурсные процедуры будут проводиться в сентябре.</t>
  </si>
  <si>
    <t>08.08.2013 оплата прошла в полном объёме.Исполнение 100%.</t>
  </si>
  <si>
    <t>Средства уточнены в местном бюджете только 25.06.2013</t>
  </si>
  <si>
    <t>1.2.4.</t>
  </si>
  <si>
    <t>06.08.2013 профинансировано  в полном объёме.Исполнение 100%.</t>
  </si>
  <si>
    <t>Ведется подбор претендентов на получение пособия, оформляются документы, готовятся необходимые нормативно-правовые акты .</t>
  </si>
  <si>
    <t>Финансирование производится по мере поступления заявок в край</t>
  </si>
  <si>
    <t>Департаментом строительства размещена заявка на приобретение 62 квартир</t>
  </si>
  <si>
    <t>Отсутствуют выполненные работы. По состоянию на 14.08. плачено 3537,5 тыс. рублей.</t>
  </si>
  <si>
    <t>Мероприятия, реализуемые в рамках программы, запланированы на август-октябрь месяц.</t>
  </si>
  <si>
    <t>Отсутствуют выполненные работы</t>
  </si>
  <si>
    <t>Мероприятия, реализуемые в рамках программы, запланированы на ноябрь-декабрь месяц.</t>
  </si>
  <si>
    <t>Мероприятия, реализуемые в рамках программы, запланированы на сентябрь-декабрь месяц.</t>
  </si>
  <si>
    <t>Оформляются  и регистрируются  договоры с организаторами ЕГЭ после чего произойдет оплата.</t>
  </si>
  <si>
    <t>Состоялись торги, ведутся работы, оплата по по выполнению работ, срок выполнения 25.08.2013.</t>
  </si>
  <si>
    <t>Средства из краевого бюджета не поступали.</t>
  </si>
  <si>
    <t>Средства из краевого бюджета по состоянию на 01.08.2013 не поступали.Поступили 08.08.2013 и по состоянию на 15.08.2013 освоенно 895,0 тыс.рублей, что составляет 22%. Разрабатывается ПСД.</t>
  </si>
  <si>
    <t>Зарплата краевых координаторов,которые приняты на работу с 1 апреля 2013 года , всзязи с чем освоение будет  2 полугодии.</t>
  </si>
  <si>
    <r>
      <t xml:space="preserve">Информация об исполнении федеральных целевых программ, долгосрочных краевых целевых программ, по состоянию </t>
    </r>
    <r>
      <rPr>
        <b/>
        <u val="single"/>
        <sz val="18"/>
        <rFont val="Times New Roman"/>
        <family val="1"/>
      </rPr>
      <t xml:space="preserve"> на  1 августа 2013 года, </t>
    </r>
    <r>
      <rPr>
        <b/>
        <sz val="18"/>
        <rFont val="Times New Roman"/>
        <family val="1"/>
      </rPr>
      <t>предусмотренных для  муниципального образования город Краснодар на 2013 год</t>
    </r>
  </si>
  <si>
    <t>Примечание                                                  (причина низкого % исполнения программы ( менее 50%)</t>
  </si>
  <si>
    <t>Средства направлены на закупку ротоботехники, закупка по согласованию происходит в Москве, оплата после поставки.</t>
  </si>
  <si>
    <t>Размещены котировки до 500,0 тыс. рублей, заключены договоры, осуществляются работы.Проводится аукцион,  утверждается ПСД. Освоение 3-4 квартал.</t>
  </si>
  <si>
    <t>исполнено по состоянию на  01.08.2013 года</t>
  </si>
  <si>
    <t>1.7.</t>
  </si>
  <si>
    <t xml:space="preserve">            Г.А.Иващенко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</si>
</sst>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#,##0.0_ ;\-#,##0.0\ "/>
    <numFmt numFmtId="168" formatCode="#,##0.000"/>
    <numFmt numFmtId="169" formatCode="#,##0.00_ ;\-#,##0.00\ "/>
    <numFmt numFmtId="170" formatCode="0.000%"/>
    <numFmt numFmtId="171" formatCode="0.0000%"/>
    <numFmt numFmtId="172" formatCode="#,##0_ ;\-#,##0\ "/>
    <numFmt numFmtId="173" formatCode="000\.00\.000\.0"/>
    <numFmt numFmtId="174" formatCode="000000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;[Red]\-#,##0.00;0.00"/>
    <numFmt numFmtId="180" formatCode="#,##0.000;[Red]\-#,##0.000;0.000"/>
    <numFmt numFmtId="181" formatCode="#,##0.0;[Red]\-#,##0.0;0.0"/>
    <numFmt numFmtId="182" formatCode="0000000.0"/>
    <numFmt numFmtId="183" formatCode="0000000.00"/>
    <numFmt numFmtId="184" formatCode="0000000.000"/>
    <numFmt numFmtId="185" formatCode="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0"/>
      <color indexed="22"/>
      <name val="Arial Cyr"/>
      <family val="0"/>
    </font>
    <font>
      <sz val="10.5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u val="single"/>
      <sz val="18"/>
      <name val="Times New Roman"/>
      <family val="1"/>
    </font>
    <font>
      <sz val="17"/>
      <name val="Times New Roman"/>
      <family val="1"/>
    </font>
    <font>
      <i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169" fontId="5" fillId="0" borderId="0" xfId="20" applyNumberFormat="1" applyFont="1" applyFill="1" applyBorder="1" applyAlignment="1">
      <alignment vertical="center"/>
    </xf>
    <xf numFmtId="166" fontId="5" fillId="0" borderId="0" xfId="19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horizontal="left" vertical="center" wrapText="1"/>
    </xf>
    <xf numFmtId="165" fontId="5" fillId="0" borderId="0" xfId="20" applyNumberFormat="1" applyFont="1" applyFill="1" applyBorder="1" applyAlignment="1">
      <alignment vertical="center"/>
    </xf>
    <xf numFmtId="169" fontId="5" fillId="0" borderId="0" xfId="2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65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6" fontId="10" fillId="3" borderId="0" xfId="0" applyNumberFormat="1" applyFont="1" applyFill="1" applyAlignment="1">
      <alignment horizontal="center"/>
    </xf>
    <xf numFmtId="166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65" fontId="5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4" fontId="5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165" fontId="5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Continuous" vertical="center" wrapText="1"/>
    </xf>
    <xf numFmtId="2" fontId="4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vertical="center"/>
    </xf>
    <xf numFmtId="166" fontId="5" fillId="0" borderId="4" xfId="19" applyNumberFormat="1" applyFont="1" applyFill="1" applyBorder="1" applyAlignment="1">
      <alignment horizontal="right" vertical="center" wrapText="1"/>
    </xf>
    <xf numFmtId="166" fontId="5" fillId="0" borderId="4" xfId="19" applyNumberFormat="1" applyFont="1" applyFill="1" applyBorder="1" applyAlignment="1">
      <alignment horizontal="center" vertical="center" wrapText="1"/>
    </xf>
    <xf numFmtId="166" fontId="5" fillId="0" borderId="4" xfId="19" applyNumberFormat="1" applyFont="1" applyFill="1" applyBorder="1" applyAlignment="1">
      <alignment vertical="center" wrapText="1"/>
    </xf>
    <xf numFmtId="165" fontId="5" fillId="0" borderId="4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165" fontId="5" fillId="0" borderId="3" xfId="20" applyNumberFormat="1" applyFont="1" applyFill="1" applyBorder="1" applyAlignment="1">
      <alignment vertical="center"/>
    </xf>
    <xf numFmtId="165" fontId="5" fillId="0" borderId="3" xfId="20" applyNumberFormat="1" applyFont="1" applyFill="1" applyBorder="1" applyAlignment="1">
      <alignment horizontal="right" vertical="center"/>
    </xf>
    <xf numFmtId="167" fontId="5" fillId="0" borderId="3" xfId="20" applyNumberFormat="1" applyFont="1" applyFill="1" applyBorder="1" applyAlignment="1">
      <alignment vertical="center"/>
    </xf>
    <xf numFmtId="166" fontId="5" fillId="0" borderId="6" xfId="19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49" fontId="17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horizontal="right"/>
    </xf>
    <xf numFmtId="165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165" fontId="8" fillId="2" borderId="0" xfId="0" applyNumberFormat="1" applyFont="1" applyFill="1" applyAlignment="1">
      <alignment horizontal="center"/>
    </xf>
    <xf numFmtId="4" fontId="8" fillId="2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justify"/>
    </xf>
    <xf numFmtId="0" fontId="4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2" borderId="0" xfId="0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166" fontId="10" fillId="3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Информация об исполнении федеральных целевых программ и долгосрочных краевых целевых программ по состоянию на 1 августа, предусмотренных для муниципального образования город Краснодар на 2013 год</a:t>
            </a:r>
          </a:p>
        </c:rich>
      </c:tx>
      <c:layout>
        <c:manualLayout>
          <c:xMode val="factor"/>
          <c:yMode val="factor"/>
          <c:x val="0.00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8"/>
          <c:w val="0.9475"/>
          <c:h val="0.721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3366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99CC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93366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66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CC99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80008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100,0%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
21,0 %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10,0 %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
40,8 %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61,0 %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100,0 %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 0,0 %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
2,9 %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'доп таблица'!$B$2:$B$9</c:f>
              <c:strCache>
                <c:ptCount val="8"/>
                <c:pt idx="0">
                  <c:v>Общегосударственные вопросы</c:v>
                </c:pt>
                <c:pt idx="1">
                  <c:v>Национальная экономика</c:v>
                </c:pt>
                <c:pt idx="2">
                  <c:v>Жилищно-коммунальное хозяйство</c:v>
                </c:pt>
                <c:pt idx="3">
                  <c:v>Образование</c:v>
                </c:pt>
                <c:pt idx="4">
                  <c:v>Культура</c:v>
                </c:pt>
                <c:pt idx="5">
                  <c:v>Здравоохранение</c:v>
                </c:pt>
                <c:pt idx="6">
                  <c:v>Социальная политика</c:v>
                </c:pt>
                <c:pt idx="7">
                  <c:v>Физическая культура и спорт</c:v>
                </c:pt>
              </c:strCache>
            </c:strRef>
          </c:cat>
          <c:val>
            <c:numRef>
              <c:f>'доп таблица'!$C$2:$C$9</c:f>
              <c:numCache>
                <c:ptCount val="8"/>
                <c:pt idx="0">
                  <c:v>1</c:v>
                </c:pt>
                <c:pt idx="1">
                  <c:v>0.2101783379292431</c:v>
                </c:pt>
                <c:pt idx="2">
                  <c:v>0.09995092995575318</c:v>
                </c:pt>
                <c:pt idx="3">
                  <c:v>0.40754092654971263</c:v>
                </c:pt>
                <c:pt idx="4">
                  <c:v>0.610225611983924</c:v>
                </c:pt>
                <c:pt idx="5">
                  <c:v>0.9999991331040682</c:v>
                </c:pt>
                <c:pt idx="6">
                  <c:v>0</c:v>
                </c:pt>
                <c:pt idx="7">
                  <c:v>0.029089109606176184</c:v>
                </c:pt>
              </c:numCache>
            </c:numRef>
          </c:val>
        </c:ser>
        <c:overlap val="-30"/>
        <c:gapWidth val="100"/>
        <c:axId val="5815864"/>
        <c:axId val="6685945"/>
      </c:barChart>
      <c:catAx>
        <c:axId val="5815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685945"/>
        <c:crosses val="autoZero"/>
        <c:auto val="1"/>
        <c:lblOffset val="40"/>
        <c:noMultiLvlLbl val="0"/>
      </c:catAx>
      <c:valAx>
        <c:axId val="6685945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Процент 
исполнения</a:t>
                </a:r>
              </a:p>
            </c:rich>
          </c:tx>
          <c:layout>
            <c:manualLayout>
              <c:xMode val="factor"/>
              <c:yMode val="factor"/>
              <c:x val="0.01875"/>
              <c:y val="0.1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15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26</xdr:row>
      <xdr:rowOff>0</xdr:rowOff>
    </xdr:from>
    <xdr:to>
      <xdr:col>13</xdr:col>
      <xdr:colOff>190500</xdr:colOff>
      <xdr:row>26</xdr:row>
      <xdr:rowOff>161925</xdr:rowOff>
    </xdr:to>
    <xdr:pic>
      <xdr:nvPicPr>
        <xdr:cNvPr id="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0" y="26812875"/>
          <a:ext cx="190500" cy="161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10</xdr:col>
      <xdr:colOff>228600</xdr:colOff>
      <xdr:row>29</xdr:row>
      <xdr:rowOff>104775</xdr:rowOff>
    </xdr:to>
    <xdr:graphicFrame>
      <xdr:nvGraphicFramePr>
        <xdr:cNvPr id="1" name="Chart 3"/>
        <xdr:cNvGraphicFramePr/>
      </xdr:nvGraphicFramePr>
      <xdr:xfrm>
        <a:off x="57150" y="0"/>
        <a:ext cx="97440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M104"/>
  <sheetViews>
    <sheetView tabSelected="1" view="pageBreakPreview" zoomScale="60" zoomScaleNormal="75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3" sqref="C13"/>
    </sheetView>
  </sheetViews>
  <sheetFormatPr defaultColWidth="9.125" defaultRowHeight="12.75" outlineLevelCol="1"/>
  <cols>
    <col min="1" max="1" width="8.75390625" style="3" customWidth="1"/>
    <col min="2" max="2" width="2.00390625" style="50" hidden="1" customWidth="1" outlineLevel="1"/>
    <col min="3" max="3" width="80.625" style="51" customWidth="1" collapsed="1"/>
    <col min="4" max="4" width="21.00390625" style="14" customWidth="1"/>
    <col min="5" max="5" width="27.00390625" style="14" customWidth="1"/>
    <col min="6" max="6" width="29.375" style="14" customWidth="1"/>
    <col min="7" max="7" width="20.125" style="63" customWidth="1"/>
    <col min="8" max="8" width="21.625" style="14" customWidth="1"/>
    <col min="9" max="9" width="28.25390625" style="14" customWidth="1"/>
    <col min="10" max="10" width="30.25390625" style="14" customWidth="1"/>
    <col min="11" max="11" width="19.375" style="64" customWidth="1"/>
    <col min="12" max="12" width="19.875" style="56" customWidth="1"/>
    <col min="13" max="13" width="47.00390625" style="83" hidden="1" customWidth="1"/>
    <col min="14" max="14" width="12.625" style="14" customWidth="1"/>
    <col min="15" max="16384" width="10.375" style="14" customWidth="1"/>
  </cols>
  <sheetData>
    <row r="2" spans="11:12" ht="30" customHeight="1">
      <c r="K2" s="107" t="s">
        <v>9</v>
      </c>
      <c r="L2" s="107"/>
    </row>
    <row r="3" spans="1:12" ht="63.75" customHeight="1">
      <c r="A3" s="109" t="s">
        <v>196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24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25.5" customHeight="1" thickBot="1">
      <c r="A5" s="4"/>
      <c r="B5" s="53"/>
      <c r="C5" s="13"/>
      <c r="D5" s="54"/>
      <c r="H5" s="108" t="s">
        <v>0</v>
      </c>
      <c r="I5" s="108"/>
      <c r="J5" s="108"/>
      <c r="K5" s="108"/>
      <c r="L5" s="108"/>
    </row>
    <row r="6" spans="1:13" s="55" customFormat="1" ht="33.75" customHeight="1">
      <c r="A6" s="110" t="s">
        <v>22</v>
      </c>
      <c r="B6" s="102" t="s">
        <v>36</v>
      </c>
      <c r="C6" s="113" t="s">
        <v>1</v>
      </c>
      <c r="D6" s="114" t="s">
        <v>19</v>
      </c>
      <c r="E6" s="114"/>
      <c r="F6" s="114"/>
      <c r="G6" s="114"/>
      <c r="H6" s="114" t="s">
        <v>175</v>
      </c>
      <c r="I6" s="114"/>
      <c r="J6" s="114"/>
      <c r="K6" s="114"/>
      <c r="L6" s="115" t="s">
        <v>16</v>
      </c>
      <c r="M6" s="104" t="s">
        <v>197</v>
      </c>
    </row>
    <row r="7" spans="1:13" s="55" customFormat="1" ht="30" customHeight="1">
      <c r="A7" s="111"/>
      <c r="B7" s="103"/>
      <c r="C7" s="100"/>
      <c r="D7" s="100" t="s">
        <v>2</v>
      </c>
      <c r="E7" s="66" t="s">
        <v>3</v>
      </c>
      <c r="F7" s="66"/>
      <c r="G7" s="101" t="s">
        <v>133</v>
      </c>
      <c r="H7" s="100" t="s">
        <v>2</v>
      </c>
      <c r="I7" s="66" t="s">
        <v>3</v>
      </c>
      <c r="J7" s="66"/>
      <c r="K7" s="117" t="s">
        <v>133</v>
      </c>
      <c r="L7" s="116"/>
      <c r="M7" s="105"/>
    </row>
    <row r="8" spans="1:13" s="55" customFormat="1" ht="102.75" customHeight="1">
      <c r="A8" s="112"/>
      <c r="B8" s="103"/>
      <c r="C8" s="100"/>
      <c r="D8" s="100"/>
      <c r="E8" s="65" t="s">
        <v>5</v>
      </c>
      <c r="F8" s="65" t="s">
        <v>6</v>
      </c>
      <c r="G8" s="100"/>
      <c r="H8" s="100"/>
      <c r="I8" s="65" t="s">
        <v>5</v>
      </c>
      <c r="J8" s="65" t="s">
        <v>6</v>
      </c>
      <c r="K8" s="118"/>
      <c r="L8" s="116"/>
      <c r="M8" s="106"/>
    </row>
    <row r="9" spans="1:13" s="56" customFormat="1" ht="45" customHeight="1">
      <c r="A9" s="22" t="s">
        <v>20</v>
      </c>
      <c r="B9" s="8"/>
      <c r="C9" s="15" t="s">
        <v>34</v>
      </c>
      <c r="D9" s="41">
        <f>D11+D21+D27+D28+D29+D30+D31</f>
        <v>74779.8</v>
      </c>
      <c r="E9" s="41">
        <f>E11+E21+E27+E28+E29+E30+E31</f>
        <v>0</v>
      </c>
      <c r="F9" s="41">
        <f>F11+F21+F27+F28+F29+F30+F31</f>
        <v>1329189.7000000002</v>
      </c>
      <c r="G9" s="41">
        <f>D9+E9+F9</f>
        <v>1403969.5000000002</v>
      </c>
      <c r="H9" s="41">
        <f>H11+H21+H27+H28+H29+H30+H31</f>
        <v>13099.5</v>
      </c>
      <c r="I9" s="41">
        <f>I11+I21+I27+I28+I29+I30+I31</f>
        <v>0</v>
      </c>
      <c r="J9" s="41">
        <f>J11+J21+J27+J28+J29+J30+J31</f>
        <v>705284</v>
      </c>
      <c r="K9" s="41">
        <f>H9+I9+J9</f>
        <v>718383.5</v>
      </c>
      <c r="L9" s="71">
        <f>K9/G9</f>
        <v>0.5116802751056914</v>
      </c>
      <c r="M9" s="84"/>
    </row>
    <row r="10" spans="1:13" ht="25.5" customHeight="1">
      <c r="A10" s="21"/>
      <c r="B10" s="5"/>
      <c r="C10" s="6" t="s">
        <v>4</v>
      </c>
      <c r="D10" s="7"/>
      <c r="E10" s="7"/>
      <c r="F10" s="7"/>
      <c r="G10" s="41"/>
      <c r="H10" s="7"/>
      <c r="I10" s="7"/>
      <c r="J10" s="7"/>
      <c r="K10" s="41"/>
      <c r="L10" s="71"/>
      <c r="M10" s="84"/>
    </row>
    <row r="11" spans="1:13" ht="80.25" customHeight="1">
      <c r="A11" s="39" t="s">
        <v>11</v>
      </c>
      <c r="B11" s="5"/>
      <c r="C11" s="15" t="s">
        <v>35</v>
      </c>
      <c r="D11" s="7">
        <f>SUM(D13:D20)</f>
        <v>74779.8</v>
      </c>
      <c r="E11" s="7">
        <f>SUM(E13:E20)</f>
        <v>0</v>
      </c>
      <c r="F11" s="7">
        <f>SUM(F13:F20)</f>
        <v>698716.1</v>
      </c>
      <c r="G11" s="41">
        <f>D11+E11+F11</f>
        <v>773495.9</v>
      </c>
      <c r="H11" s="7">
        <f>SUM(H13:H20)</f>
        <v>13099.5</v>
      </c>
      <c r="I11" s="7">
        <f>SUM(I13:I20)</f>
        <v>0</v>
      </c>
      <c r="J11" s="7">
        <f>SUM(J13:J20)</f>
        <v>381663.1</v>
      </c>
      <c r="K11" s="41">
        <f>H11+I11+J11</f>
        <v>394762.6</v>
      </c>
      <c r="L11" s="71">
        <f>K11/G11</f>
        <v>0.5103615933840114</v>
      </c>
      <c r="M11" s="84"/>
    </row>
    <row r="12" spans="1:13" ht="26.25" customHeight="1">
      <c r="A12" s="21"/>
      <c r="B12" s="5"/>
      <c r="C12" s="40" t="s">
        <v>4</v>
      </c>
      <c r="D12" s="7"/>
      <c r="E12" s="7"/>
      <c r="F12" s="7"/>
      <c r="G12" s="41"/>
      <c r="H12" s="7"/>
      <c r="I12" s="7"/>
      <c r="J12" s="7"/>
      <c r="K12" s="41"/>
      <c r="L12" s="71"/>
      <c r="M12" s="84"/>
    </row>
    <row r="13" spans="1:13" ht="99.75" customHeight="1">
      <c r="A13" s="21" t="s">
        <v>13</v>
      </c>
      <c r="B13" s="5" t="s">
        <v>42</v>
      </c>
      <c r="C13" s="40" t="s">
        <v>43</v>
      </c>
      <c r="D13" s="7">
        <v>0</v>
      </c>
      <c r="E13" s="7"/>
      <c r="F13" s="7">
        <v>1468</v>
      </c>
      <c r="G13" s="41">
        <f aca="true" t="shared" si="0" ref="G13:G28">D13+E13+F13</f>
        <v>1468</v>
      </c>
      <c r="H13" s="7">
        <v>0</v>
      </c>
      <c r="I13" s="7"/>
      <c r="J13" s="7">
        <v>361.7</v>
      </c>
      <c r="K13" s="41">
        <f aca="true" t="shared" si="1" ref="K13:K28">H13+I13+J13</f>
        <v>361.7</v>
      </c>
      <c r="L13" s="71">
        <f aca="true" t="shared" si="2" ref="L13:L21">K13/G13</f>
        <v>0.24638964577656675</v>
      </c>
      <c r="M13" s="85" t="s">
        <v>191</v>
      </c>
    </row>
    <row r="14" spans="1:13" ht="174" customHeight="1">
      <c r="A14" s="21" t="s">
        <v>39</v>
      </c>
      <c r="B14" s="5" t="s">
        <v>30</v>
      </c>
      <c r="C14" s="40" t="s">
        <v>33</v>
      </c>
      <c r="D14" s="7">
        <v>0</v>
      </c>
      <c r="E14" s="7"/>
      <c r="F14" s="7">
        <v>93241.5</v>
      </c>
      <c r="G14" s="41">
        <f t="shared" si="0"/>
        <v>93241.5</v>
      </c>
      <c r="H14" s="7">
        <v>0</v>
      </c>
      <c r="I14" s="7"/>
      <c r="J14" s="7">
        <v>51213.3</v>
      </c>
      <c r="K14" s="41">
        <f t="shared" si="1"/>
        <v>51213.3</v>
      </c>
      <c r="L14" s="71">
        <f t="shared" si="2"/>
        <v>0.5492543556249095</v>
      </c>
      <c r="M14" s="84"/>
    </row>
    <row r="15" spans="1:13" ht="84.75" customHeight="1">
      <c r="A15" s="21" t="s">
        <v>40</v>
      </c>
      <c r="B15" s="5" t="s">
        <v>29</v>
      </c>
      <c r="C15" s="40" t="s">
        <v>32</v>
      </c>
      <c r="D15" s="7">
        <v>0</v>
      </c>
      <c r="E15" s="7"/>
      <c r="F15" s="7">
        <v>209050.6</v>
      </c>
      <c r="G15" s="41">
        <f t="shared" si="0"/>
        <v>209050.6</v>
      </c>
      <c r="H15" s="7">
        <v>0</v>
      </c>
      <c r="I15" s="7"/>
      <c r="J15" s="7">
        <v>110703.5</v>
      </c>
      <c r="K15" s="41">
        <f t="shared" si="1"/>
        <v>110703.5</v>
      </c>
      <c r="L15" s="71">
        <f t="shared" si="2"/>
        <v>0.5295536104656002</v>
      </c>
      <c r="M15" s="84"/>
    </row>
    <row r="16" spans="1:13" ht="83.25" customHeight="1">
      <c r="A16" s="21" t="s">
        <v>41</v>
      </c>
      <c r="B16" s="5" t="s">
        <v>28</v>
      </c>
      <c r="C16" s="40" t="s">
        <v>31</v>
      </c>
      <c r="D16" s="7">
        <v>0</v>
      </c>
      <c r="E16" s="7"/>
      <c r="F16" s="7">
        <v>370906.6</v>
      </c>
      <c r="G16" s="41">
        <f t="shared" si="0"/>
        <v>370906.6</v>
      </c>
      <c r="H16" s="7">
        <v>0</v>
      </c>
      <c r="I16" s="7"/>
      <c r="J16" s="7">
        <v>209563.1</v>
      </c>
      <c r="K16" s="41">
        <f t="shared" si="1"/>
        <v>209563.1</v>
      </c>
      <c r="L16" s="71">
        <f t="shared" si="2"/>
        <v>0.5650023483000842</v>
      </c>
      <c r="M16" s="84"/>
    </row>
    <row r="17" spans="1:13" ht="143.25" customHeight="1">
      <c r="A17" s="21" t="s">
        <v>97</v>
      </c>
      <c r="B17" s="5" t="s">
        <v>98</v>
      </c>
      <c r="C17" s="40" t="s">
        <v>101</v>
      </c>
      <c r="D17" s="7">
        <v>0</v>
      </c>
      <c r="E17" s="7"/>
      <c r="F17" s="7">
        <v>1280.2</v>
      </c>
      <c r="G17" s="41">
        <f t="shared" si="0"/>
        <v>1280.2</v>
      </c>
      <c r="H17" s="7">
        <v>0</v>
      </c>
      <c r="I17" s="7"/>
      <c r="J17" s="7">
        <v>744.8</v>
      </c>
      <c r="K17" s="41">
        <f t="shared" si="1"/>
        <v>744.8</v>
      </c>
      <c r="L17" s="71">
        <f t="shared" si="2"/>
        <v>0.5817840962349632</v>
      </c>
      <c r="M17" s="84"/>
    </row>
    <row r="18" spans="1:13" ht="100.5" customHeight="1">
      <c r="A18" s="21" t="s">
        <v>104</v>
      </c>
      <c r="B18" s="5" t="s">
        <v>99</v>
      </c>
      <c r="C18" s="40" t="s">
        <v>102</v>
      </c>
      <c r="D18" s="7">
        <v>0</v>
      </c>
      <c r="E18" s="7"/>
      <c r="F18" s="7">
        <v>14758.3</v>
      </c>
      <c r="G18" s="41">
        <f t="shared" si="0"/>
        <v>14758.3</v>
      </c>
      <c r="H18" s="7">
        <v>0</v>
      </c>
      <c r="I18" s="7"/>
      <c r="J18" s="7">
        <v>8924.3</v>
      </c>
      <c r="K18" s="41">
        <f t="shared" si="1"/>
        <v>8924.3</v>
      </c>
      <c r="L18" s="71">
        <f t="shared" si="2"/>
        <v>0.6046970179492218</v>
      </c>
      <c r="M18" s="84"/>
    </row>
    <row r="19" spans="1:13" ht="174" customHeight="1">
      <c r="A19" s="21" t="s">
        <v>105</v>
      </c>
      <c r="B19" s="5" t="s">
        <v>100</v>
      </c>
      <c r="C19" s="6" t="s">
        <v>103</v>
      </c>
      <c r="D19" s="7">
        <v>0</v>
      </c>
      <c r="E19" s="7"/>
      <c r="F19" s="7">
        <v>152.4</v>
      </c>
      <c r="G19" s="41">
        <f>D19+E19+F19</f>
        <v>152.4</v>
      </c>
      <c r="H19" s="7">
        <v>0</v>
      </c>
      <c r="I19" s="7"/>
      <c r="J19" s="7">
        <v>152.4</v>
      </c>
      <c r="K19" s="41">
        <f>H19+I19+J19</f>
        <v>152.4</v>
      </c>
      <c r="L19" s="71">
        <f t="shared" si="2"/>
        <v>1</v>
      </c>
      <c r="M19" s="84"/>
    </row>
    <row r="20" spans="1:13" ht="54.75" customHeight="1">
      <c r="A20" s="21" t="s">
        <v>106</v>
      </c>
      <c r="B20" s="5" t="s">
        <v>96</v>
      </c>
      <c r="C20" s="40" t="s">
        <v>107</v>
      </c>
      <c r="D20" s="7">
        <v>74779.8</v>
      </c>
      <c r="E20" s="7"/>
      <c r="F20" s="7">
        <v>7858.5</v>
      </c>
      <c r="G20" s="41">
        <f t="shared" si="0"/>
        <v>82638.3</v>
      </c>
      <c r="H20" s="7">
        <v>13099.5</v>
      </c>
      <c r="I20" s="7"/>
      <c r="J20" s="7">
        <v>0</v>
      </c>
      <c r="K20" s="41">
        <f>H20+I20+J20</f>
        <v>13099.5</v>
      </c>
      <c r="L20" s="71">
        <f t="shared" si="2"/>
        <v>0.15851608757682575</v>
      </c>
      <c r="M20" s="84" t="s">
        <v>192</v>
      </c>
    </row>
    <row r="21" spans="1:13" s="56" customFormat="1" ht="59.25" customHeight="1">
      <c r="A21" s="39" t="s">
        <v>44</v>
      </c>
      <c r="B21" s="8" t="s">
        <v>167</v>
      </c>
      <c r="C21" s="15" t="s">
        <v>14</v>
      </c>
      <c r="D21" s="41">
        <f>D23+D24+D25+D26</f>
        <v>0</v>
      </c>
      <c r="E21" s="41">
        <f>E23+E24+E25+E26</f>
        <v>0</v>
      </c>
      <c r="F21" s="41">
        <f>F23+F24+F25+F26</f>
        <v>24267.5</v>
      </c>
      <c r="G21" s="41">
        <f>D21+E21+F21</f>
        <v>24267.5</v>
      </c>
      <c r="H21" s="41">
        <f>H23+H24+H25+H26</f>
        <v>0</v>
      </c>
      <c r="I21" s="41">
        <f>I23+I24+I25+I26</f>
        <v>0</v>
      </c>
      <c r="J21" s="41">
        <f>J23+J24+J25+J26</f>
        <v>20591.6</v>
      </c>
      <c r="K21" s="41">
        <f>H21+I21+J21</f>
        <v>20591.6</v>
      </c>
      <c r="L21" s="71">
        <f t="shared" si="2"/>
        <v>0.8485258061192953</v>
      </c>
      <c r="M21" s="84"/>
    </row>
    <row r="22" spans="1:13" ht="34.5" customHeight="1">
      <c r="A22" s="21"/>
      <c r="B22" s="5"/>
      <c r="C22" s="40" t="s">
        <v>4</v>
      </c>
      <c r="D22" s="7"/>
      <c r="E22" s="7"/>
      <c r="F22" s="7"/>
      <c r="G22" s="41"/>
      <c r="H22" s="7"/>
      <c r="I22" s="7"/>
      <c r="J22" s="7"/>
      <c r="K22" s="41"/>
      <c r="L22" s="71"/>
      <c r="M22" s="84"/>
    </row>
    <row r="23" spans="1:13" ht="162" customHeight="1">
      <c r="A23" s="21" t="s">
        <v>170</v>
      </c>
      <c r="B23" s="5" t="s">
        <v>168</v>
      </c>
      <c r="C23" s="6" t="s">
        <v>169</v>
      </c>
      <c r="D23" s="7">
        <v>0</v>
      </c>
      <c r="E23" s="7"/>
      <c r="F23" s="7">
        <v>3353</v>
      </c>
      <c r="G23" s="41">
        <f>D23+E23+F23</f>
        <v>3353</v>
      </c>
      <c r="H23" s="7">
        <v>0</v>
      </c>
      <c r="I23" s="7"/>
      <c r="J23" s="7">
        <v>0</v>
      </c>
      <c r="K23" s="41">
        <f>H23+I23+J23</f>
        <v>0</v>
      </c>
      <c r="L23" s="71">
        <f aca="true" t="shared" si="3" ref="L23:L32">K23/G23</f>
        <v>0</v>
      </c>
      <c r="M23" s="84" t="s">
        <v>193</v>
      </c>
    </row>
    <row r="24" spans="1:13" ht="132.75" customHeight="1">
      <c r="A24" s="21" t="s">
        <v>171</v>
      </c>
      <c r="B24" s="5" t="s">
        <v>90</v>
      </c>
      <c r="C24" s="6" t="s">
        <v>92</v>
      </c>
      <c r="D24" s="7">
        <v>0</v>
      </c>
      <c r="E24" s="7"/>
      <c r="F24" s="7">
        <v>2486.8</v>
      </c>
      <c r="G24" s="41">
        <f>D24+E24+F24</f>
        <v>2486.8</v>
      </c>
      <c r="H24" s="7">
        <v>0</v>
      </c>
      <c r="I24" s="7"/>
      <c r="J24" s="7">
        <v>2411.2</v>
      </c>
      <c r="K24" s="41">
        <f>H24+I24+J24</f>
        <v>2411.2</v>
      </c>
      <c r="L24" s="71">
        <f t="shared" si="3"/>
        <v>0.9695994852822903</v>
      </c>
      <c r="M24" s="84"/>
    </row>
    <row r="25" spans="1:13" ht="147.75" customHeight="1">
      <c r="A25" s="21" t="s">
        <v>172</v>
      </c>
      <c r="B25" s="5" t="s">
        <v>125</v>
      </c>
      <c r="C25" s="6" t="s">
        <v>124</v>
      </c>
      <c r="D25" s="7">
        <v>0</v>
      </c>
      <c r="E25" s="7"/>
      <c r="F25" s="7">
        <v>18387.9</v>
      </c>
      <c r="G25" s="41">
        <f>D25+E25+F25</f>
        <v>18387.9</v>
      </c>
      <c r="H25" s="7">
        <v>0</v>
      </c>
      <c r="I25" s="7"/>
      <c r="J25" s="7">
        <v>18153.8</v>
      </c>
      <c r="K25" s="41">
        <f>H25+I25+J25</f>
        <v>18153.8</v>
      </c>
      <c r="L25" s="71">
        <f t="shared" si="3"/>
        <v>0.9872688017663789</v>
      </c>
      <c r="M25" s="84"/>
    </row>
    <row r="26" spans="1:13" ht="150" customHeight="1">
      <c r="A26" s="21" t="s">
        <v>181</v>
      </c>
      <c r="B26" s="5" t="s">
        <v>26</v>
      </c>
      <c r="C26" s="6" t="s">
        <v>25</v>
      </c>
      <c r="D26" s="7">
        <v>0</v>
      </c>
      <c r="E26" s="7"/>
      <c r="F26" s="7">
        <v>39.8</v>
      </c>
      <c r="G26" s="41">
        <f>D26+E26+F26</f>
        <v>39.8</v>
      </c>
      <c r="H26" s="7">
        <v>0</v>
      </c>
      <c r="I26" s="7"/>
      <c r="J26" s="7">
        <v>26.6</v>
      </c>
      <c r="K26" s="41">
        <f>H26+I26+J26</f>
        <v>26.6</v>
      </c>
      <c r="L26" s="71">
        <f>K26/G26</f>
        <v>0.6683417085427137</v>
      </c>
      <c r="M26" s="84"/>
    </row>
    <row r="27" spans="1:13" ht="84" customHeight="1">
      <c r="A27" s="39" t="s">
        <v>88</v>
      </c>
      <c r="B27" s="8" t="s">
        <v>45</v>
      </c>
      <c r="C27" s="42" t="s">
        <v>149</v>
      </c>
      <c r="D27" s="7">
        <v>0</v>
      </c>
      <c r="E27" s="7"/>
      <c r="F27" s="7">
        <v>4064</v>
      </c>
      <c r="G27" s="41">
        <f t="shared" si="0"/>
        <v>4064</v>
      </c>
      <c r="H27" s="7">
        <v>0</v>
      </c>
      <c r="I27" s="7"/>
      <c r="J27" s="67">
        <v>0</v>
      </c>
      <c r="K27" s="41">
        <f t="shared" si="1"/>
        <v>0</v>
      </c>
      <c r="L27" s="71">
        <f t="shared" si="3"/>
        <v>0</v>
      </c>
      <c r="M27" s="84" t="s">
        <v>194</v>
      </c>
    </row>
    <row r="28" spans="1:13" ht="96" customHeight="1">
      <c r="A28" s="22" t="s">
        <v>136</v>
      </c>
      <c r="B28" s="8" t="s">
        <v>87</v>
      </c>
      <c r="C28" s="15" t="s">
        <v>89</v>
      </c>
      <c r="D28" s="7">
        <v>0</v>
      </c>
      <c r="E28" s="7"/>
      <c r="F28" s="7">
        <v>993.3</v>
      </c>
      <c r="G28" s="41">
        <f t="shared" si="0"/>
        <v>993.3</v>
      </c>
      <c r="H28" s="7">
        <v>0</v>
      </c>
      <c r="I28" s="7"/>
      <c r="J28" s="7">
        <v>216.4</v>
      </c>
      <c r="K28" s="41">
        <f t="shared" si="1"/>
        <v>216.4</v>
      </c>
      <c r="L28" s="71">
        <f t="shared" si="3"/>
        <v>0.21785965972012486</v>
      </c>
      <c r="M28" s="86" t="s">
        <v>195</v>
      </c>
    </row>
    <row r="29" spans="1:13" ht="80.25" customHeight="1">
      <c r="A29" s="39" t="s">
        <v>159</v>
      </c>
      <c r="B29" s="8" t="s">
        <v>134</v>
      </c>
      <c r="C29" s="42" t="s">
        <v>135</v>
      </c>
      <c r="D29" s="7">
        <v>0</v>
      </c>
      <c r="E29" s="7"/>
      <c r="F29" s="7">
        <v>71116.8</v>
      </c>
      <c r="G29" s="41">
        <f>D29+E29+F29</f>
        <v>71116.8</v>
      </c>
      <c r="H29" s="7">
        <v>0</v>
      </c>
      <c r="I29" s="7"/>
      <c r="J29" s="7">
        <v>0</v>
      </c>
      <c r="K29" s="41">
        <f>H29+I29+J29</f>
        <v>0</v>
      </c>
      <c r="L29" s="71">
        <f t="shared" si="3"/>
        <v>0</v>
      </c>
      <c r="M29" s="84" t="s">
        <v>199</v>
      </c>
    </row>
    <row r="30" spans="1:13" s="38" customFormat="1" ht="78" customHeight="1">
      <c r="A30" s="44" t="s">
        <v>164</v>
      </c>
      <c r="B30" s="43" t="s">
        <v>162</v>
      </c>
      <c r="C30" s="15" t="s">
        <v>163</v>
      </c>
      <c r="D30" s="41">
        <v>0</v>
      </c>
      <c r="E30" s="41"/>
      <c r="F30" s="7">
        <v>527832</v>
      </c>
      <c r="G30" s="41">
        <f>D30+E30+F30</f>
        <v>527832</v>
      </c>
      <c r="H30" s="41">
        <v>0</v>
      </c>
      <c r="I30" s="41"/>
      <c r="J30" s="7">
        <v>302742.9</v>
      </c>
      <c r="K30" s="41">
        <f>H30+I30+J30</f>
        <v>302742.9</v>
      </c>
      <c r="L30" s="71">
        <f t="shared" si="3"/>
        <v>0.5735592006547539</v>
      </c>
      <c r="M30" s="84"/>
    </row>
    <row r="31" spans="1:13" ht="92.25" customHeight="1">
      <c r="A31" s="39" t="s">
        <v>201</v>
      </c>
      <c r="B31" s="8" t="s">
        <v>161</v>
      </c>
      <c r="C31" s="15" t="s">
        <v>160</v>
      </c>
      <c r="D31" s="7">
        <v>0</v>
      </c>
      <c r="E31" s="7"/>
      <c r="F31" s="7">
        <v>2200</v>
      </c>
      <c r="G31" s="41">
        <f>D31+E31+F31</f>
        <v>2200</v>
      </c>
      <c r="H31" s="7">
        <v>0</v>
      </c>
      <c r="I31" s="7"/>
      <c r="J31" s="7">
        <v>70</v>
      </c>
      <c r="K31" s="41">
        <f>H31+I31+J31</f>
        <v>70</v>
      </c>
      <c r="L31" s="71">
        <f t="shared" si="3"/>
        <v>0.031818181818181815</v>
      </c>
      <c r="M31" s="84" t="s">
        <v>180</v>
      </c>
    </row>
    <row r="32" spans="1:13" s="18" customFormat="1" ht="42.75" customHeight="1">
      <c r="A32" s="44" t="s">
        <v>23</v>
      </c>
      <c r="B32" s="45"/>
      <c r="C32" s="15" t="s">
        <v>47</v>
      </c>
      <c r="D32" s="49">
        <f>D34+D35+D36</f>
        <v>0</v>
      </c>
      <c r="E32" s="49">
        <f>E34+E35+E36</f>
        <v>0</v>
      </c>
      <c r="F32" s="49">
        <f>F34+F35+F36</f>
        <v>89905</v>
      </c>
      <c r="G32" s="49">
        <f>D32+E32+F32</f>
        <v>89905</v>
      </c>
      <c r="H32" s="49">
        <f>H34+H35+H36</f>
        <v>0</v>
      </c>
      <c r="I32" s="49">
        <f>I34+I35+I36</f>
        <v>0</v>
      </c>
      <c r="J32" s="49">
        <f>J34+J35+J36</f>
        <v>66807.5</v>
      </c>
      <c r="K32" s="49">
        <f>H32+I32+J32</f>
        <v>66807.5</v>
      </c>
      <c r="L32" s="71">
        <f t="shared" si="3"/>
        <v>0.7430899282576052</v>
      </c>
      <c r="M32" s="84"/>
    </row>
    <row r="33" spans="1:13" s="18" customFormat="1" ht="31.5" customHeight="1">
      <c r="A33" s="46"/>
      <c r="B33" s="45"/>
      <c r="C33" s="40" t="s">
        <v>4</v>
      </c>
      <c r="D33" s="57"/>
      <c r="E33" s="57"/>
      <c r="F33" s="48"/>
      <c r="G33" s="49"/>
      <c r="H33" s="48"/>
      <c r="I33" s="48"/>
      <c r="J33" s="48"/>
      <c r="K33" s="49"/>
      <c r="L33" s="71"/>
      <c r="M33" s="84"/>
    </row>
    <row r="34" spans="1:13" s="18" customFormat="1" ht="92.25" customHeight="1">
      <c r="A34" s="44" t="s">
        <v>24</v>
      </c>
      <c r="B34" s="43" t="s">
        <v>48</v>
      </c>
      <c r="C34" s="15" t="s">
        <v>46</v>
      </c>
      <c r="D34" s="49">
        <v>0</v>
      </c>
      <c r="E34" s="47"/>
      <c r="F34" s="48">
        <v>89010</v>
      </c>
      <c r="G34" s="49">
        <f>D34+E34+F34</f>
        <v>89010</v>
      </c>
      <c r="H34" s="49"/>
      <c r="I34" s="49"/>
      <c r="J34" s="48">
        <v>66757.5</v>
      </c>
      <c r="K34" s="49">
        <f>H34+I34+J34</f>
        <v>66757.5</v>
      </c>
      <c r="L34" s="71">
        <f>K34/G34</f>
        <v>0.75</v>
      </c>
      <c r="M34" s="84"/>
    </row>
    <row r="35" spans="1:13" ht="95.25" customHeight="1">
      <c r="A35" s="39" t="s">
        <v>165</v>
      </c>
      <c r="B35" s="8" t="s">
        <v>161</v>
      </c>
      <c r="C35" s="15" t="s">
        <v>160</v>
      </c>
      <c r="D35" s="7">
        <v>0</v>
      </c>
      <c r="E35" s="7"/>
      <c r="F35" s="7">
        <v>400</v>
      </c>
      <c r="G35" s="41">
        <f>D35+E35+F35</f>
        <v>400</v>
      </c>
      <c r="H35" s="7">
        <v>0</v>
      </c>
      <c r="I35" s="7"/>
      <c r="J35" s="7">
        <v>50</v>
      </c>
      <c r="K35" s="41">
        <f>H35+I35+J35</f>
        <v>50</v>
      </c>
      <c r="L35" s="71">
        <f>K35/G35</f>
        <v>0.125</v>
      </c>
      <c r="M35" s="84" t="s">
        <v>180</v>
      </c>
    </row>
    <row r="36" spans="1:13" ht="63" customHeight="1">
      <c r="A36" s="39" t="s">
        <v>173</v>
      </c>
      <c r="B36" s="8" t="s">
        <v>167</v>
      </c>
      <c r="C36" s="15" t="s">
        <v>14</v>
      </c>
      <c r="D36" s="7">
        <f>D38</f>
        <v>0</v>
      </c>
      <c r="E36" s="7">
        <f>E38</f>
        <v>0</v>
      </c>
      <c r="F36" s="7">
        <f>F38</f>
        <v>495</v>
      </c>
      <c r="G36" s="41">
        <f>D36+E36+F36</f>
        <v>495</v>
      </c>
      <c r="H36" s="7">
        <f>H38</f>
        <v>0</v>
      </c>
      <c r="I36" s="7">
        <f>I38</f>
        <v>0</v>
      </c>
      <c r="J36" s="7">
        <f>J38</f>
        <v>0</v>
      </c>
      <c r="K36" s="41">
        <f>H36+I36+J36</f>
        <v>0</v>
      </c>
      <c r="L36" s="71">
        <v>0</v>
      </c>
      <c r="M36" s="84" t="s">
        <v>179</v>
      </c>
    </row>
    <row r="37" spans="1:13" ht="35.25" customHeight="1">
      <c r="A37" s="39"/>
      <c r="B37" s="5"/>
      <c r="C37" s="40" t="s">
        <v>4</v>
      </c>
      <c r="D37" s="7"/>
      <c r="E37" s="7"/>
      <c r="F37" s="7"/>
      <c r="G37" s="41"/>
      <c r="H37" s="7"/>
      <c r="I37" s="7"/>
      <c r="J37" s="7"/>
      <c r="K37" s="41"/>
      <c r="L37" s="71"/>
      <c r="M37" s="84"/>
    </row>
    <row r="38" spans="1:13" ht="156" customHeight="1">
      <c r="A38" s="21" t="s">
        <v>174</v>
      </c>
      <c r="B38" s="5" t="s">
        <v>168</v>
      </c>
      <c r="C38" s="6" t="s">
        <v>169</v>
      </c>
      <c r="D38" s="7"/>
      <c r="E38" s="7"/>
      <c r="F38" s="7">
        <v>495</v>
      </c>
      <c r="G38" s="41">
        <f>D38+E38+F38</f>
        <v>495</v>
      </c>
      <c r="H38" s="7"/>
      <c r="I38" s="7"/>
      <c r="J38" s="7">
        <v>0</v>
      </c>
      <c r="K38" s="41">
        <f>H38+I38+J38</f>
        <v>0</v>
      </c>
      <c r="L38" s="71"/>
      <c r="M38" s="84"/>
    </row>
    <row r="39" spans="1:13" s="18" customFormat="1" ht="47.25" customHeight="1">
      <c r="A39" s="44" t="s">
        <v>37</v>
      </c>
      <c r="B39" s="45"/>
      <c r="C39" s="15" t="s">
        <v>71</v>
      </c>
      <c r="D39" s="49">
        <f>D41+D45+D46+D47</f>
        <v>0</v>
      </c>
      <c r="E39" s="49">
        <f>E41+E45+E46+E47</f>
        <v>0</v>
      </c>
      <c r="F39" s="49">
        <f>F41+F45+F46+F47</f>
        <v>7407.2</v>
      </c>
      <c r="G39" s="49">
        <f>D39+E39+F39</f>
        <v>7407.2</v>
      </c>
      <c r="H39" s="49">
        <f>H41+H45+H46+H47</f>
        <v>0</v>
      </c>
      <c r="I39" s="49">
        <f>I41+I45+I46+I47</f>
        <v>0</v>
      </c>
      <c r="J39" s="49">
        <f>J41+J45+J46+J47</f>
        <v>2651.1</v>
      </c>
      <c r="K39" s="49">
        <f>H39+I39+J39</f>
        <v>2651.1</v>
      </c>
      <c r="L39" s="71">
        <f>K39/G39</f>
        <v>0.3579085214386003</v>
      </c>
      <c r="M39" s="84"/>
    </row>
    <row r="40" spans="1:13" s="18" customFormat="1" ht="25.5" customHeight="1">
      <c r="A40" s="46"/>
      <c r="B40" s="45"/>
      <c r="C40" s="40" t="s">
        <v>4</v>
      </c>
      <c r="D40" s="47"/>
      <c r="E40" s="47"/>
      <c r="F40" s="47"/>
      <c r="G40" s="49"/>
      <c r="H40" s="47"/>
      <c r="I40" s="47"/>
      <c r="J40" s="47"/>
      <c r="K40" s="47"/>
      <c r="L40" s="71"/>
      <c r="M40" s="84"/>
    </row>
    <row r="41" spans="1:13" s="18" customFormat="1" ht="96" customHeight="1">
      <c r="A41" s="44" t="s">
        <v>38</v>
      </c>
      <c r="B41" s="43"/>
      <c r="C41" s="15" t="s">
        <v>84</v>
      </c>
      <c r="D41" s="49">
        <f>D43+D44</f>
        <v>0</v>
      </c>
      <c r="E41" s="47">
        <f>E43+E44</f>
        <v>0</v>
      </c>
      <c r="F41" s="49">
        <f>F43+F44</f>
        <v>1790.2</v>
      </c>
      <c r="G41" s="49">
        <f>D41+E41+F41</f>
        <v>1790.2</v>
      </c>
      <c r="H41" s="49">
        <f>H43+H44</f>
        <v>0</v>
      </c>
      <c r="I41" s="49">
        <f>I43+I44</f>
        <v>0</v>
      </c>
      <c r="J41" s="49">
        <f>J43+J44</f>
        <v>954</v>
      </c>
      <c r="K41" s="49">
        <f>H41+I41+J41</f>
        <v>954</v>
      </c>
      <c r="L41" s="71">
        <f>K41/G41</f>
        <v>0.5329013518042677</v>
      </c>
      <c r="M41" s="84"/>
    </row>
    <row r="42" spans="1:13" s="18" customFormat="1" ht="30" customHeight="1">
      <c r="A42" s="46"/>
      <c r="B42" s="45"/>
      <c r="C42" s="40" t="s">
        <v>4</v>
      </c>
      <c r="D42" s="47"/>
      <c r="E42" s="47"/>
      <c r="F42" s="47"/>
      <c r="G42" s="49"/>
      <c r="H42" s="47"/>
      <c r="I42" s="47"/>
      <c r="J42" s="47"/>
      <c r="K42" s="47"/>
      <c r="L42" s="72"/>
      <c r="M42" s="84"/>
    </row>
    <row r="43" spans="1:13" s="18" customFormat="1" ht="170.25" customHeight="1">
      <c r="A43" s="46" t="s">
        <v>85</v>
      </c>
      <c r="B43" s="45" t="s">
        <v>73</v>
      </c>
      <c r="C43" s="6" t="s">
        <v>76</v>
      </c>
      <c r="D43" s="48">
        <v>0</v>
      </c>
      <c r="E43" s="57"/>
      <c r="F43" s="48">
        <v>117.8</v>
      </c>
      <c r="G43" s="49">
        <f aca="true" t="shared" si="4" ref="G43:G48">D43+E43+F43</f>
        <v>117.8</v>
      </c>
      <c r="H43" s="48">
        <v>0</v>
      </c>
      <c r="I43" s="57"/>
      <c r="J43" s="48">
        <v>117.8</v>
      </c>
      <c r="K43" s="49">
        <f aca="true" t="shared" si="5" ref="K43:K48">H43+I43+J43</f>
        <v>117.8</v>
      </c>
      <c r="L43" s="71">
        <f aca="true" t="shared" si="6" ref="L43:L48">K43/G43</f>
        <v>1</v>
      </c>
      <c r="M43" s="84"/>
    </row>
    <row r="44" spans="1:13" s="18" customFormat="1" ht="80.25" customHeight="1">
      <c r="A44" s="46" t="s">
        <v>86</v>
      </c>
      <c r="B44" s="45" t="s">
        <v>82</v>
      </c>
      <c r="C44" s="6" t="s">
        <v>83</v>
      </c>
      <c r="D44" s="48">
        <v>0</v>
      </c>
      <c r="E44" s="57"/>
      <c r="F44" s="48">
        <v>1672.4</v>
      </c>
      <c r="G44" s="49">
        <f t="shared" si="4"/>
        <v>1672.4</v>
      </c>
      <c r="H44" s="48">
        <v>0</v>
      </c>
      <c r="I44" s="57"/>
      <c r="J44" s="48">
        <v>836.2</v>
      </c>
      <c r="K44" s="49">
        <f t="shared" si="5"/>
        <v>836.2</v>
      </c>
      <c r="L44" s="71">
        <f t="shared" si="6"/>
        <v>0.5</v>
      </c>
      <c r="M44" s="84"/>
    </row>
    <row r="45" spans="1:13" s="18" customFormat="1" ht="81" customHeight="1">
      <c r="A45" s="44" t="s">
        <v>72</v>
      </c>
      <c r="B45" s="45" t="s">
        <v>74</v>
      </c>
      <c r="C45" s="15" t="s">
        <v>75</v>
      </c>
      <c r="D45" s="48">
        <v>0</v>
      </c>
      <c r="E45" s="48"/>
      <c r="F45" s="48">
        <v>4567</v>
      </c>
      <c r="G45" s="49">
        <f t="shared" si="4"/>
        <v>4567</v>
      </c>
      <c r="H45" s="48">
        <v>0</v>
      </c>
      <c r="I45" s="57"/>
      <c r="J45" s="48">
        <v>1697.1</v>
      </c>
      <c r="K45" s="49">
        <f t="shared" si="5"/>
        <v>1697.1</v>
      </c>
      <c r="L45" s="71">
        <f t="shared" si="6"/>
        <v>0.3716006130939347</v>
      </c>
      <c r="M45" s="84" t="s">
        <v>177</v>
      </c>
    </row>
    <row r="46" spans="1:13" s="18" customFormat="1" ht="339" customHeight="1">
      <c r="A46" s="44" t="s">
        <v>146</v>
      </c>
      <c r="B46" s="43" t="s">
        <v>147</v>
      </c>
      <c r="C46" s="42" t="s">
        <v>148</v>
      </c>
      <c r="D46" s="48"/>
      <c r="E46" s="48"/>
      <c r="F46" s="48">
        <v>650</v>
      </c>
      <c r="G46" s="49">
        <f t="shared" si="4"/>
        <v>650</v>
      </c>
      <c r="H46" s="48"/>
      <c r="I46" s="48"/>
      <c r="J46" s="48">
        <v>0</v>
      </c>
      <c r="K46" s="49">
        <f t="shared" si="5"/>
        <v>0</v>
      </c>
      <c r="L46" s="71">
        <f t="shared" si="6"/>
        <v>0</v>
      </c>
      <c r="M46" s="84" t="s">
        <v>178</v>
      </c>
    </row>
    <row r="47" spans="1:13" ht="94.5" customHeight="1">
      <c r="A47" s="39" t="s">
        <v>166</v>
      </c>
      <c r="B47" s="8" t="s">
        <v>161</v>
      </c>
      <c r="C47" s="15" t="s">
        <v>160</v>
      </c>
      <c r="D47" s="7">
        <v>0</v>
      </c>
      <c r="E47" s="7"/>
      <c r="F47" s="7">
        <v>400</v>
      </c>
      <c r="G47" s="41">
        <f t="shared" si="4"/>
        <v>400</v>
      </c>
      <c r="H47" s="7">
        <v>0</v>
      </c>
      <c r="I47" s="7"/>
      <c r="J47" s="7">
        <v>0</v>
      </c>
      <c r="K47" s="41">
        <f t="shared" si="5"/>
        <v>0</v>
      </c>
      <c r="L47" s="71">
        <f t="shared" si="6"/>
        <v>0</v>
      </c>
      <c r="M47" s="84" t="s">
        <v>176</v>
      </c>
    </row>
    <row r="48" spans="1:13" s="25" customFormat="1" ht="52.5" customHeight="1">
      <c r="A48" s="44" t="s">
        <v>77</v>
      </c>
      <c r="B48" s="43"/>
      <c r="C48" s="42" t="s">
        <v>109</v>
      </c>
      <c r="D48" s="58">
        <f>D50+D51+D52+D53</f>
        <v>36847.54</v>
      </c>
      <c r="E48" s="58">
        <f>E50+E51+E52+E53</f>
        <v>9294.099999999999</v>
      </c>
      <c r="F48" s="58">
        <f>F50+F51+F52+F53</f>
        <v>0</v>
      </c>
      <c r="G48" s="58">
        <f t="shared" si="4"/>
        <v>46141.64</v>
      </c>
      <c r="H48" s="58">
        <f>H50+H51+H52+H53</f>
        <v>36847.5</v>
      </c>
      <c r="I48" s="58">
        <f>I50+I51+I52+I53</f>
        <v>9294.099999999999</v>
      </c>
      <c r="J48" s="58">
        <f>J50+J51+J52+J53</f>
        <v>0</v>
      </c>
      <c r="K48" s="58">
        <f t="shared" si="5"/>
        <v>46141.6</v>
      </c>
      <c r="L48" s="73">
        <f t="shared" si="6"/>
        <v>0.9999991331040682</v>
      </c>
      <c r="M48" s="84"/>
    </row>
    <row r="49" spans="1:13" s="18" customFormat="1" ht="30.75" customHeight="1">
      <c r="A49" s="44"/>
      <c r="B49" s="43"/>
      <c r="C49" s="42" t="s">
        <v>4</v>
      </c>
      <c r="D49" s="58"/>
      <c r="E49" s="58"/>
      <c r="F49" s="58"/>
      <c r="G49" s="58"/>
      <c r="H49" s="58"/>
      <c r="I49" s="58"/>
      <c r="J49" s="58"/>
      <c r="K49" s="58"/>
      <c r="L49" s="73"/>
      <c r="M49" s="84"/>
    </row>
    <row r="50" spans="1:13" s="18" customFormat="1" ht="86.25" customHeight="1">
      <c r="A50" s="44" t="s">
        <v>49</v>
      </c>
      <c r="B50" s="45"/>
      <c r="C50" s="6" t="s">
        <v>123</v>
      </c>
      <c r="D50" s="59">
        <v>8994.44</v>
      </c>
      <c r="E50" s="59">
        <v>0</v>
      </c>
      <c r="F50" s="59">
        <v>0</v>
      </c>
      <c r="G50" s="58">
        <f>D50+E50+F50</f>
        <v>8994.44</v>
      </c>
      <c r="H50" s="59">
        <v>8994.4</v>
      </c>
      <c r="I50" s="59">
        <v>0</v>
      </c>
      <c r="J50" s="59">
        <v>0</v>
      </c>
      <c r="K50" s="58">
        <f>H50+I50+J50</f>
        <v>8994.4</v>
      </c>
      <c r="L50" s="73">
        <f>K50/G50</f>
        <v>0.9999955528081792</v>
      </c>
      <c r="M50" s="84"/>
    </row>
    <row r="51" spans="1:13" s="18" customFormat="1" ht="130.5" customHeight="1">
      <c r="A51" s="44" t="s">
        <v>111</v>
      </c>
      <c r="B51" s="43"/>
      <c r="C51" s="6" t="s">
        <v>110</v>
      </c>
      <c r="D51" s="59">
        <v>0</v>
      </c>
      <c r="E51" s="59">
        <v>9113.3</v>
      </c>
      <c r="F51" s="59">
        <v>0</v>
      </c>
      <c r="G51" s="58">
        <f>D51+E51+F51</f>
        <v>9113.3</v>
      </c>
      <c r="H51" s="59">
        <v>0</v>
      </c>
      <c r="I51" s="59">
        <v>9113.3</v>
      </c>
      <c r="J51" s="59">
        <v>0</v>
      </c>
      <c r="K51" s="58">
        <f>H51+I51+J51</f>
        <v>9113.3</v>
      </c>
      <c r="L51" s="73">
        <f>K51/G51</f>
        <v>1</v>
      </c>
      <c r="M51" s="84"/>
    </row>
    <row r="52" spans="1:13" s="18" customFormat="1" ht="135" customHeight="1">
      <c r="A52" s="44" t="s">
        <v>112</v>
      </c>
      <c r="B52" s="45"/>
      <c r="C52" s="6" t="s">
        <v>108</v>
      </c>
      <c r="D52" s="59">
        <v>0</v>
      </c>
      <c r="E52" s="59">
        <v>180.8</v>
      </c>
      <c r="F52" s="59">
        <v>0</v>
      </c>
      <c r="G52" s="58">
        <f>D52+E52+F52</f>
        <v>180.8</v>
      </c>
      <c r="H52" s="59">
        <v>0</v>
      </c>
      <c r="I52" s="59">
        <v>180.8</v>
      </c>
      <c r="J52" s="59">
        <v>0</v>
      </c>
      <c r="K52" s="58">
        <f>H52+I52+J52</f>
        <v>180.8</v>
      </c>
      <c r="L52" s="73">
        <f>K52/G52</f>
        <v>1</v>
      </c>
      <c r="M52" s="84"/>
    </row>
    <row r="53" spans="1:13" s="18" customFormat="1" ht="128.25" customHeight="1">
      <c r="A53" s="44"/>
      <c r="B53" s="45" t="s">
        <v>137</v>
      </c>
      <c r="C53" s="68" t="s">
        <v>138</v>
      </c>
      <c r="D53" s="59">
        <v>27853.1</v>
      </c>
      <c r="E53" s="58">
        <v>0</v>
      </c>
      <c r="F53" s="59">
        <v>0</v>
      </c>
      <c r="G53" s="58">
        <f>D53+E53+F53</f>
        <v>27853.1</v>
      </c>
      <c r="H53" s="59">
        <v>27853.1</v>
      </c>
      <c r="I53" s="59">
        <v>0</v>
      </c>
      <c r="J53" s="59">
        <v>0</v>
      </c>
      <c r="K53" s="58">
        <f>H53+I53+J53</f>
        <v>27853.1</v>
      </c>
      <c r="L53" s="73">
        <f>K53/G53</f>
        <v>1</v>
      </c>
      <c r="M53" s="84"/>
    </row>
    <row r="54" spans="1:13" s="56" customFormat="1" ht="58.5" customHeight="1">
      <c r="A54" s="22" t="s">
        <v>78</v>
      </c>
      <c r="B54" s="8"/>
      <c r="C54" s="15" t="s">
        <v>15</v>
      </c>
      <c r="D54" s="41">
        <f aca="true" t="shared" si="7" ref="D54:J54">D56</f>
        <v>0</v>
      </c>
      <c r="E54" s="41">
        <f t="shared" si="7"/>
        <v>0</v>
      </c>
      <c r="F54" s="41">
        <f t="shared" si="7"/>
        <v>880.7</v>
      </c>
      <c r="G54" s="41">
        <f>D54+E54+F54</f>
        <v>880.7</v>
      </c>
      <c r="H54" s="41">
        <f t="shared" si="7"/>
        <v>0</v>
      </c>
      <c r="I54" s="41">
        <f t="shared" si="7"/>
        <v>0</v>
      </c>
      <c r="J54" s="41">
        <f t="shared" si="7"/>
        <v>0</v>
      </c>
      <c r="K54" s="41">
        <f>H54+I54+J54</f>
        <v>0</v>
      </c>
      <c r="L54" s="71">
        <f>K54/G54</f>
        <v>0</v>
      </c>
      <c r="M54" s="84"/>
    </row>
    <row r="55" spans="1:13" ht="29.25" customHeight="1">
      <c r="A55" s="21"/>
      <c r="B55" s="5"/>
      <c r="C55" s="6" t="s">
        <v>4</v>
      </c>
      <c r="D55" s="7"/>
      <c r="E55" s="7"/>
      <c r="F55" s="7"/>
      <c r="G55" s="41"/>
      <c r="H55" s="7"/>
      <c r="I55" s="7"/>
      <c r="J55" s="7"/>
      <c r="K55" s="41"/>
      <c r="L55" s="71"/>
      <c r="M55" s="84"/>
    </row>
    <row r="56" spans="1:13" ht="56.25" customHeight="1">
      <c r="A56" s="39" t="s">
        <v>53</v>
      </c>
      <c r="B56" s="5"/>
      <c r="C56" s="15" t="s">
        <v>14</v>
      </c>
      <c r="D56" s="7">
        <f>D58+D59+D60</f>
        <v>0</v>
      </c>
      <c r="E56" s="7">
        <f>E58+E59+E60</f>
        <v>0</v>
      </c>
      <c r="F56" s="7">
        <f>F58+F59+F60</f>
        <v>880.7</v>
      </c>
      <c r="G56" s="41">
        <f>D56+E56+F56</f>
        <v>880.7</v>
      </c>
      <c r="H56" s="7">
        <f>H58+H59+H60</f>
        <v>0</v>
      </c>
      <c r="I56" s="7">
        <f>I58+I59+I60</f>
        <v>0</v>
      </c>
      <c r="J56" s="7">
        <f>J58+J59+J60</f>
        <v>0</v>
      </c>
      <c r="K56" s="41">
        <f>H56+I56+J56</f>
        <v>0</v>
      </c>
      <c r="L56" s="71">
        <f>K56/G56</f>
        <v>0</v>
      </c>
      <c r="M56" s="84"/>
    </row>
    <row r="57" spans="1:13" ht="27" customHeight="1">
      <c r="A57" s="21"/>
      <c r="B57" s="5"/>
      <c r="C57" s="40" t="s">
        <v>4</v>
      </c>
      <c r="D57" s="7"/>
      <c r="E57" s="7"/>
      <c r="F57" s="7"/>
      <c r="G57" s="41"/>
      <c r="H57" s="7"/>
      <c r="I57" s="7"/>
      <c r="J57" s="7"/>
      <c r="K57" s="41"/>
      <c r="L57" s="71"/>
      <c r="M57" s="84"/>
    </row>
    <row r="58" spans="1:13" s="60" customFormat="1" ht="266.25" customHeight="1">
      <c r="A58" s="21" t="s">
        <v>113</v>
      </c>
      <c r="B58" s="5" t="s">
        <v>18</v>
      </c>
      <c r="C58" s="6" t="s">
        <v>21</v>
      </c>
      <c r="D58" s="7">
        <v>0</v>
      </c>
      <c r="E58" s="7"/>
      <c r="F58" s="7">
        <v>809.2</v>
      </c>
      <c r="G58" s="41">
        <f>D58+E58+F58</f>
        <v>809.2</v>
      </c>
      <c r="H58" s="7">
        <v>0</v>
      </c>
      <c r="I58" s="7"/>
      <c r="J58" s="7">
        <v>0</v>
      </c>
      <c r="K58" s="41">
        <f>H58+I58+J58</f>
        <v>0</v>
      </c>
      <c r="L58" s="71">
        <f>K58/G58</f>
        <v>0</v>
      </c>
      <c r="M58" s="84" t="s">
        <v>183</v>
      </c>
    </row>
    <row r="59" spans="1:13" s="60" customFormat="1" ht="164.25" customHeight="1">
      <c r="A59" s="21" t="s">
        <v>114</v>
      </c>
      <c r="B59" s="5" t="s">
        <v>17</v>
      </c>
      <c r="C59" s="6" t="s">
        <v>27</v>
      </c>
      <c r="D59" s="7">
        <v>0</v>
      </c>
      <c r="E59" s="7"/>
      <c r="F59" s="7">
        <v>15.6</v>
      </c>
      <c r="G59" s="41">
        <f>D59+E59+F59</f>
        <v>15.6</v>
      </c>
      <c r="H59" s="7">
        <v>0</v>
      </c>
      <c r="I59" s="7"/>
      <c r="J59" s="7">
        <v>0</v>
      </c>
      <c r="K59" s="41">
        <f>H59+I59+J59</f>
        <v>0</v>
      </c>
      <c r="L59" s="71">
        <f>K59/G59</f>
        <v>0</v>
      </c>
      <c r="M59" s="84" t="s">
        <v>182</v>
      </c>
    </row>
    <row r="60" spans="1:13" s="60" customFormat="1" ht="98.25" customHeight="1">
      <c r="A60" s="21" t="s">
        <v>115</v>
      </c>
      <c r="B60" s="5" t="s">
        <v>91</v>
      </c>
      <c r="C60" s="6" t="s">
        <v>93</v>
      </c>
      <c r="D60" s="7">
        <v>0</v>
      </c>
      <c r="E60" s="7"/>
      <c r="F60" s="7">
        <v>55.9</v>
      </c>
      <c r="G60" s="41">
        <f>D60+E60+F60</f>
        <v>55.9</v>
      </c>
      <c r="H60" s="7">
        <v>0</v>
      </c>
      <c r="I60" s="7"/>
      <c r="J60" s="7">
        <v>0</v>
      </c>
      <c r="K60" s="41">
        <f>H60+I60+J60</f>
        <v>0</v>
      </c>
      <c r="L60" s="71">
        <f>K60/G60</f>
        <v>0</v>
      </c>
      <c r="M60" s="84" t="s">
        <v>198</v>
      </c>
    </row>
    <row r="61" spans="1:13" ht="48" customHeight="1">
      <c r="A61" s="23"/>
      <c r="B61" s="8"/>
      <c r="C61" s="9" t="s">
        <v>12</v>
      </c>
      <c r="D61" s="41">
        <f>D9+D32+D39+D48+D54</f>
        <v>111627.34</v>
      </c>
      <c r="E61" s="41">
        <f aca="true" t="shared" si="8" ref="E61:J61">E9+E32+E39+E48+E54</f>
        <v>9294.099999999999</v>
      </c>
      <c r="F61" s="41">
        <f t="shared" si="8"/>
        <v>1427382.6</v>
      </c>
      <c r="G61" s="41">
        <f>G9+G32+G39+G48+G54</f>
        <v>1548304.04</v>
      </c>
      <c r="H61" s="41">
        <f>H9+H32+H39+H48+H54</f>
        <v>49947</v>
      </c>
      <c r="I61" s="41">
        <f t="shared" si="8"/>
        <v>9294.099999999999</v>
      </c>
      <c r="J61" s="41">
        <f t="shared" si="8"/>
        <v>774742.6</v>
      </c>
      <c r="K61" s="41">
        <f>K9+K32+K39+K48+K54</f>
        <v>833983.7</v>
      </c>
      <c r="L61" s="71">
        <f>K61/G61</f>
        <v>0.5386433661956989</v>
      </c>
      <c r="M61" s="84"/>
    </row>
    <row r="62" spans="1:13" ht="39" customHeight="1">
      <c r="A62" s="22" t="s">
        <v>54</v>
      </c>
      <c r="B62" s="8"/>
      <c r="C62" s="9" t="s">
        <v>52</v>
      </c>
      <c r="D62" s="41">
        <f>D64</f>
        <v>0</v>
      </c>
      <c r="E62" s="41">
        <f aca="true" t="shared" si="9" ref="E62:K62">E64</f>
        <v>0</v>
      </c>
      <c r="F62" s="41">
        <f t="shared" si="9"/>
        <v>63840</v>
      </c>
      <c r="G62" s="41">
        <f t="shared" si="9"/>
        <v>63840</v>
      </c>
      <c r="H62" s="41">
        <f t="shared" si="9"/>
        <v>0</v>
      </c>
      <c r="I62" s="41">
        <f t="shared" si="9"/>
        <v>0</v>
      </c>
      <c r="J62" s="41">
        <f t="shared" si="9"/>
        <v>63840</v>
      </c>
      <c r="K62" s="41">
        <f t="shared" si="9"/>
        <v>63840</v>
      </c>
      <c r="L62" s="71">
        <f>K62/G62</f>
        <v>1</v>
      </c>
      <c r="M62" s="84"/>
    </row>
    <row r="63" spans="1:13" ht="27" customHeight="1">
      <c r="A63" s="22"/>
      <c r="B63" s="8"/>
      <c r="C63" s="10" t="s">
        <v>4</v>
      </c>
      <c r="D63" s="41"/>
      <c r="E63" s="41"/>
      <c r="F63" s="41"/>
      <c r="G63" s="41"/>
      <c r="H63" s="41"/>
      <c r="I63" s="41"/>
      <c r="J63" s="41"/>
      <c r="K63" s="41"/>
      <c r="L63" s="74"/>
      <c r="M63" s="84"/>
    </row>
    <row r="64" spans="1:13" ht="72.75" customHeight="1">
      <c r="A64" s="22" t="s">
        <v>55</v>
      </c>
      <c r="B64" s="8"/>
      <c r="C64" s="9" t="s">
        <v>51</v>
      </c>
      <c r="D64" s="41"/>
      <c r="E64" s="41"/>
      <c r="F64" s="7">
        <v>63840</v>
      </c>
      <c r="G64" s="41">
        <f>D64+E64+F64</f>
        <v>63840</v>
      </c>
      <c r="H64" s="41"/>
      <c r="I64" s="41"/>
      <c r="J64" s="7">
        <v>63840</v>
      </c>
      <c r="K64" s="41">
        <f>H64+I64+J64</f>
        <v>63840</v>
      </c>
      <c r="L64" s="71">
        <f>K64/G64</f>
        <v>1</v>
      </c>
      <c r="M64" s="84"/>
    </row>
    <row r="65" spans="1:13" s="56" customFormat="1" ht="44.25" customHeight="1">
      <c r="A65" s="22" t="s">
        <v>56</v>
      </c>
      <c r="B65" s="8"/>
      <c r="C65" s="9" t="s">
        <v>7</v>
      </c>
      <c r="D65" s="41">
        <f>SUM(D67,D68,D69,D70)</f>
        <v>0</v>
      </c>
      <c r="E65" s="41">
        <f aca="true" t="shared" si="10" ref="E65:K65">SUM(E67,E68,E69,E70)</f>
        <v>0</v>
      </c>
      <c r="F65" s="41">
        <f t="shared" si="10"/>
        <v>1362806</v>
      </c>
      <c r="G65" s="41">
        <f t="shared" si="10"/>
        <v>1362806</v>
      </c>
      <c r="H65" s="41">
        <f t="shared" si="10"/>
        <v>0</v>
      </c>
      <c r="I65" s="41">
        <f t="shared" si="10"/>
        <v>0</v>
      </c>
      <c r="J65" s="41">
        <f t="shared" si="10"/>
        <v>286432.30000000005</v>
      </c>
      <c r="K65" s="41">
        <f t="shared" si="10"/>
        <v>286432.30000000005</v>
      </c>
      <c r="L65" s="71">
        <f>K65/G65</f>
        <v>0.2101783379292431</v>
      </c>
      <c r="M65" s="84"/>
    </row>
    <row r="66" spans="1:13" s="56" customFormat="1" ht="27.75" customHeight="1">
      <c r="A66" s="23"/>
      <c r="B66" s="8"/>
      <c r="C66" s="10" t="s">
        <v>4</v>
      </c>
      <c r="D66" s="41"/>
      <c r="E66" s="41"/>
      <c r="F66" s="41"/>
      <c r="G66" s="41"/>
      <c r="H66" s="61"/>
      <c r="I66" s="61"/>
      <c r="J66" s="61"/>
      <c r="K66" s="41"/>
      <c r="L66" s="71"/>
      <c r="M66" s="84"/>
    </row>
    <row r="67" spans="1:13" s="56" customFormat="1" ht="95.25" customHeight="1">
      <c r="A67" s="22" t="s">
        <v>116</v>
      </c>
      <c r="B67" s="8"/>
      <c r="C67" s="9" t="s">
        <v>50</v>
      </c>
      <c r="D67" s="41">
        <v>0</v>
      </c>
      <c r="E67" s="41"/>
      <c r="F67" s="7">
        <v>386</v>
      </c>
      <c r="G67" s="41">
        <f>D67+E67+F67</f>
        <v>386</v>
      </c>
      <c r="H67" s="62"/>
      <c r="I67" s="62"/>
      <c r="J67" s="62">
        <v>0</v>
      </c>
      <c r="K67" s="41">
        <f>H67+I67+J67</f>
        <v>0</v>
      </c>
      <c r="L67" s="71">
        <f>K67/G67</f>
        <v>0</v>
      </c>
      <c r="M67" s="84" t="s">
        <v>184</v>
      </c>
    </row>
    <row r="68" spans="1:13" s="56" customFormat="1" ht="75.75" customHeight="1">
      <c r="A68" s="22" t="s">
        <v>79</v>
      </c>
      <c r="B68" s="8"/>
      <c r="C68" s="9" t="s">
        <v>51</v>
      </c>
      <c r="D68" s="41">
        <v>0</v>
      </c>
      <c r="E68" s="41"/>
      <c r="F68" s="7">
        <v>1023340</v>
      </c>
      <c r="G68" s="41">
        <f>D68+E68+F68</f>
        <v>1023340</v>
      </c>
      <c r="H68" s="62"/>
      <c r="I68" s="62"/>
      <c r="J68" s="62">
        <v>114264.1</v>
      </c>
      <c r="K68" s="41">
        <f>H68+I68+J68</f>
        <v>114264.1</v>
      </c>
      <c r="L68" s="71">
        <f>K68/G68</f>
        <v>0.11165800222799852</v>
      </c>
      <c r="M68" s="84" t="s">
        <v>184</v>
      </c>
    </row>
    <row r="69" spans="1:13" s="56" customFormat="1" ht="92.25" customHeight="1">
      <c r="A69" s="22" t="s">
        <v>117</v>
      </c>
      <c r="B69" s="8"/>
      <c r="C69" s="9" t="s">
        <v>130</v>
      </c>
      <c r="D69" s="41">
        <v>0</v>
      </c>
      <c r="E69" s="41"/>
      <c r="F69" s="7">
        <v>333000</v>
      </c>
      <c r="G69" s="41">
        <f>D69+E69+F69</f>
        <v>333000</v>
      </c>
      <c r="H69" s="62"/>
      <c r="I69" s="62"/>
      <c r="J69" s="7">
        <v>172168.2</v>
      </c>
      <c r="K69" s="41">
        <f>H69+I69+J69</f>
        <v>172168.2</v>
      </c>
      <c r="L69" s="71">
        <f>K69/G69</f>
        <v>0.5170216216216217</v>
      </c>
      <c r="M69" s="84"/>
    </row>
    <row r="70" spans="1:13" s="56" customFormat="1" ht="119.25" customHeight="1">
      <c r="A70" s="22" t="s">
        <v>139</v>
      </c>
      <c r="B70" s="8"/>
      <c r="C70" s="9" t="s">
        <v>140</v>
      </c>
      <c r="D70" s="41">
        <v>0</v>
      </c>
      <c r="E70" s="41"/>
      <c r="F70" s="7">
        <v>6080</v>
      </c>
      <c r="G70" s="41">
        <f>D70+E70+F70</f>
        <v>6080</v>
      </c>
      <c r="H70" s="62"/>
      <c r="I70" s="62"/>
      <c r="J70" s="62">
        <v>0</v>
      </c>
      <c r="K70" s="41">
        <f>H70+I70+J70</f>
        <v>0</v>
      </c>
      <c r="L70" s="71">
        <f>K70/G70</f>
        <v>0</v>
      </c>
      <c r="M70" s="84" t="s">
        <v>184</v>
      </c>
    </row>
    <row r="71" spans="1:13" s="56" customFormat="1" ht="39" customHeight="1">
      <c r="A71" s="22" t="s">
        <v>59</v>
      </c>
      <c r="B71" s="8"/>
      <c r="C71" s="9" t="s">
        <v>57</v>
      </c>
      <c r="D71" s="41">
        <f>D73</f>
        <v>0</v>
      </c>
      <c r="E71" s="41">
        <f aca="true" t="shared" si="11" ref="E71:L71">E73</f>
        <v>0</v>
      </c>
      <c r="F71" s="41">
        <f t="shared" si="11"/>
        <v>240830.2</v>
      </c>
      <c r="G71" s="41">
        <f t="shared" si="11"/>
        <v>240830.2</v>
      </c>
      <c r="H71" s="61">
        <f t="shared" si="11"/>
        <v>0</v>
      </c>
      <c r="I71" s="61">
        <f t="shared" si="11"/>
        <v>0</v>
      </c>
      <c r="J71" s="61">
        <f t="shared" si="11"/>
        <v>0</v>
      </c>
      <c r="K71" s="61">
        <f t="shared" si="11"/>
        <v>0</v>
      </c>
      <c r="L71" s="75">
        <f t="shared" si="11"/>
        <v>0</v>
      </c>
      <c r="M71" s="84"/>
    </row>
    <row r="72" spans="1:13" s="56" customFormat="1" ht="33.75" customHeight="1">
      <c r="A72" s="22"/>
      <c r="B72" s="8"/>
      <c r="C72" s="10" t="s">
        <v>4</v>
      </c>
      <c r="D72" s="41"/>
      <c r="E72" s="41"/>
      <c r="F72" s="7"/>
      <c r="G72" s="41"/>
      <c r="H72" s="62"/>
      <c r="I72" s="62"/>
      <c r="J72" s="62"/>
      <c r="K72" s="41"/>
      <c r="L72" s="71"/>
      <c r="M72" s="84"/>
    </row>
    <row r="73" spans="1:13" s="56" customFormat="1" ht="223.5" customHeight="1">
      <c r="A73" s="22" t="s">
        <v>60</v>
      </c>
      <c r="B73" s="8"/>
      <c r="C73" s="15" t="s">
        <v>70</v>
      </c>
      <c r="D73" s="41"/>
      <c r="E73" s="41"/>
      <c r="F73" s="7">
        <v>240830.2</v>
      </c>
      <c r="G73" s="41">
        <f>D73+E73+F73</f>
        <v>240830.2</v>
      </c>
      <c r="H73" s="62"/>
      <c r="I73" s="62"/>
      <c r="J73" s="62">
        <v>0</v>
      </c>
      <c r="K73" s="41">
        <f>H73+I73+J73</f>
        <v>0</v>
      </c>
      <c r="L73" s="71">
        <f>K73/G73</f>
        <v>0</v>
      </c>
      <c r="M73" s="84" t="s">
        <v>185</v>
      </c>
    </row>
    <row r="74" spans="1:13" s="56" customFormat="1" ht="41.25" customHeight="1">
      <c r="A74" s="22" t="s">
        <v>61</v>
      </c>
      <c r="B74" s="8"/>
      <c r="C74" s="9" t="s">
        <v>58</v>
      </c>
      <c r="D74" s="41">
        <f>D76+D77+D78+D79+D80</f>
        <v>0</v>
      </c>
      <c r="E74" s="41">
        <f aca="true" t="shared" si="12" ref="E74:K74">E76+E77+E78+E79+E80</f>
        <v>0</v>
      </c>
      <c r="F74" s="41">
        <f t="shared" si="12"/>
        <v>1120115.5</v>
      </c>
      <c r="G74" s="41">
        <f t="shared" si="12"/>
        <v>1120115.5</v>
      </c>
      <c r="H74" s="41">
        <f t="shared" si="12"/>
        <v>0</v>
      </c>
      <c r="I74" s="41">
        <f t="shared" si="12"/>
        <v>0</v>
      </c>
      <c r="J74" s="41">
        <f t="shared" si="12"/>
        <v>88857.8</v>
      </c>
      <c r="K74" s="41">
        <f t="shared" si="12"/>
        <v>88857.8</v>
      </c>
      <c r="L74" s="71">
        <f>K74/G74</f>
        <v>0.07932914061094593</v>
      </c>
      <c r="M74" s="84"/>
    </row>
    <row r="75" spans="1:13" s="56" customFormat="1" ht="33" customHeight="1">
      <c r="A75" s="22"/>
      <c r="B75" s="8"/>
      <c r="C75" s="10" t="s">
        <v>4</v>
      </c>
      <c r="D75" s="41"/>
      <c r="E75" s="41"/>
      <c r="F75" s="7"/>
      <c r="G75" s="41"/>
      <c r="H75" s="62"/>
      <c r="I75" s="62"/>
      <c r="J75" s="62"/>
      <c r="K75" s="41"/>
      <c r="L75" s="71"/>
      <c r="M75" s="84"/>
    </row>
    <row r="76" spans="1:13" s="56" customFormat="1" ht="66" customHeight="1">
      <c r="A76" s="22" t="s">
        <v>62</v>
      </c>
      <c r="B76" s="8"/>
      <c r="C76" s="9" t="s">
        <v>51</v>
      </c>
      <c r="D76" s="41"/>
      <c r="E76" s="41"/>
      <c r="F76" s="7">
        <v>541400</v>
      </c>
      <c r="G76" s="41">
        <f>D76+E76+F76</f>
        <v>541400</v>
      </c>
      <c r="H76" s="62"/>
      <c r="I76" s="62"/>
      <c r="J76" s="62">
        <v>86488.6</v>
      </c>
      <c r="K76" s="41">
        <f>H76+I76+J76</f>
        <v>86488.6</v>
      </c>
      <c r="L76" s="71">
        <f aca="true" t="shared" si="13" ref="L76:L81">K76/G76</f>
        <v>0.15974990764684152</v>
      </c>
      <c r="M76" s="84" t="s">
        <v>184</v>
      </c>
    </row>
    <row r="77" spans="1:13" s="56" customFormat="1" ht="93.75" customHeight="1">
      <c r="A77" s="22" t="s">
        <v>118</v>
      </c>
      <c r="B77" s="8"/>
      <c r="C77" s="9" t="s">
        <v>94</v>
      </c>
      <c r="D77" s="41"/>
      <c r="E77" s="41"/>
      <c r="F77" s="7">
        <v>10000</v>
      </c>
      <c r="G77" s="41">
        <f>D77+E77+F77</f>
        <v>10000</v>
      </c>
      <c r="H77" s="62"/>
      <c r="I77" s="62"/>
      <c r="J77" s="62">
        <v>1592.4</v>
      </c>
      <c r="K77" s="41">
        <f>H77+I77+J77</f>
        <v>1592.4</v>
      </c>
      <c r="L77" s="71">
        <f t="shared" si="13"/>
        <v>0.15924000000000002</v>
      </c>
      <c r="M77" s="84" t="s">
        <v>186</v>
      </c>
    </row>
    <row r="78" spans="1:13" s="56" customFormat="1" ht="69" customHeight="1">
      <c r="A78" s="22" t="s">
        <v>119</v>
      </c>
      <c r="B78" s="8"/>
      <c r="C78" s="9" t="s">
        <v>95</v>
      </c>
      <c r="D78" s="41"/>
      <c r="E78" s="41"/>
      <c r="F78" s="7">
        <v>15143.3</v>
      </c>
      <c r="G78" s="41">
        <f>D78+E78+F78</f>
        <v>15143.3</v>
      </c>
      <c r="H78" s="62"/>
      <c r="I78" s="62"/>
      <c r="J78" s="62">
        <v>0</v>
      </c>
      <c r="K78" s="41">
        <f>H78+I78+J78</f>
        <v>0</v>
      </c>
      <c r="L78" s="71">
        <f t="shared" si="13"/>
        <v>0</v>
      </c>
      <c r="M78" s="84" t="s">
        <v>187</v>
      </c>
    </row>
    <row r="79" spans="1:13" s="56" customFormat="1" ht="91.5" customHeight="1">
      <c r="A79" s="22" t="s">
        <v>131</v>
      </c>
      <c r="B79" s="8"/>
      <c r="C79" s="9" t="s">
        <v>132</v>
      </c>
      <c r="D79" s="41"/>
      <c r="E79" s="41"/>
      <c r="F79" s="7">
        <v>5000</v>
      </c>
      <c r="G79" s="41">
        <f>D79+E79+F79</f>
        <v>5000</v>
      </c>
      <c r="H79" s="62"/>
      <c r="I79" s="62"/>
      <c r="J79" s="62">
        <v>0</v>
      </c>
      <c r="K79" s="41">
        <f>H79+I79+J79</f>
        <v>0</v>
      </c>
      <c r="L79" s="71">
        <f t="shared" si="13"/>
        <v>0</v>
      </c>
      <c r="M79" s="84" t="s">
        <v>188</v>
      </c>
    </row>
    <row r="80" spans="1:13" s="56" customFormat="1" ht="72" customHeight="1">
      <c r="A80" s="22" t="s">
        <v>141</v>
      </c>
      <c r="B80" s="8"/>
      <c r="C80" s="9" t="s">
        <v>142</v>
      </c>
      <c r="D80" s="41"/>
      <c r="E80" s="41"/>
      <c r="F80" s="7">
        <f>922.2+547650</f>
        <v>548572.2</v>
      </c>
      <c r="G80" s="41">
        <f>D80+E80+F80</f>
        <v>548572.2</v>
      </c>
      <c r="H80" s="62"/>
      <c r="I80" s="62"/>
      <c r="J80" s="62">
        <v>776.8</v>
      </c>
      <c r="K80" s="41">
        <f>H80+I80+J80</f>
        <v>776.8</v>
      </c>
      <c r="L80" s="71">
        <f t="shared" si="13"/>
        <v>0.0014160396753608731</v>
      </c>
      <c r="M80" s="84" t="s">
        <v>189</v>
      </c>
    </row>
    <row r="81" spans="1:13" s="56" customFormat="1" ht="42.75" customHeight="1">
      <c r="A81" s="22" t="s">
        <v>65</v>
      </c>
      <c r="B81" s="8"/>
      <c r="C81" s="9" t="s">
        <v>63</v>
      </c>
      <c r="D81" s="41">
        <f>D83</f>
        <v>0</v>
      </c>
      <c r="E81" s="41">
        <f aca="true" t="shared" si="14" ref="E81:K81">E83</f>
        <v>0</v>
      </c>
      <c r="F81" s="41">
        <f t="shared" si="14"/>
        <v>405305</v>
      </c>
      <c r="G81" s="41">
        <f t="shared" si="14"/>
        <v>405305</v>
      </c>
      <c r="H81" s="61">
        <f t="shared" si="14"/>
        <v>0</v>
      </c>
      <c r="I81" s="61">
        <f t="shared" si="14"/>
        <v>0</v>
      </c>
      <c r="J81" s="61">
        <f t="shared" si="14"/>
        <v>87680.6</v>
      </c>
      <c r="K81" s="41">
        <f t="shared" si="14"/>
        <v>87680.6</v>
      </c>
      <c r="L81" s="71">
        <f t="shared" si="13"/>
        <v>0.21633239165566673</v>
      </c>
      <c r="M81" s="84"/>
    </row>
    <row r="82" spans="1:13" s="56" customFormat="1" ht="28.5" customHeight="1">
      <c r="A82" s="22"/>
      <c r="B82" s="8"/>
      <c r="C82" s="10" t="s">
        <v>4</v>
      </c>
      <c r="D82" s="41"/>
      <c r="E82" s="41"/>
      <c r="F82" s="7"/>
      <c r="G82" s="41"/>
      <c r="H82" s="62"/>
      <c r="I82" s="62"/>
      <c r="J82" s="62"/>
      <c r="K82" s="41"/>
      <c r="L82" s="71"/>
      <c r="M82" s="84"/>
    </row>
    <row r="83" spans="1:13" s="56" customFormat="1" ht="84" customHeight="1">
      <c r="A83" s="22" t="s">
        <v>66</v>
      </c>
      <c r="B83" s="8"/>
      <c r="C83" s="9" t="s">
        <v>51</v>
      </c>
      <c r="D83" s="41"/>
      <c r="E83" s="41"/>
      <c r="F83" s="7">
        <v>405305</v>
      </c>
      <c r="G83" s="41">
        <f>D83+E83+F83</f>
        <v>405305</v>
      </c>
      <c r="H83" s="62"/>
      <c r="I83" s="62"/>
      <c r="J83" s="62">
        <v>87680.6</v>
      </c>
      <c r="K83" s="41">
        <f>H83+I83+J83</f>
        <v>87680.6</v>
      </c>
      <c r="L83" s="71">
        <f>K83/G83</f>
        <v>0.21633239165566673</v>
      </c>
      <c r="M83" s="84" t="s">
        <v>184</v>
      </c>
    </row>
    <row r="84" spans="1:13" s="56" customFormat="1" ht="45" customHeight="1">
      <c r="A84" s="22" t="s">
        <v>67</v>
      </c>
      <c r="B84" s="8"/>
      <c r="C84" s="9" t="s">
        <v>64</v>
      </c>
      <c r="D84" s="41">
        <f>D86+D87</f>
        <v>0</v>
      </c>
      <c r="E84" s="41">
        <f aca="true" t="shared" si="15" ref="E84:K84">E86+E87</f>
        <v>0</v>
      </c>
      <c r="F84" s="41">
        <f t="shared" si="15"/>
        <v>447505.9</v>
      </c>
      <c r="G84" s="41">
        <f t="shared" si="15"/>
        <v>447505.9</v>
      </c>
      <c r="H84" s="41">
        <f t="shared" si="15"/>
        <v>0</v>
      </c>
      <c r="I84" s="41">
        <f t="shared" si="15"/>
        <v>0</v>
      </c>
      <c r="J84" s="41">
        <f t="shared" si="15"/>
        <v>36168.5</v>
      </c>
      <c r="K84" s="41">
        <f t="shared" si="15"/>
        <v>36168.5</v>
      </c>
      <c r="L84" s="71">
        <f>K84/G84</f>
        <v>0.08082239809575695</v>
      </c>
      <c r="M84" s="84"/>
    </row>
    <row r="85" spans="1:13" s="56" customFormat="1" ht="30" customHeight="1">
      <c r="A85" s="22"/>
      <c r="B85" s="8"/>
      <c r="C85" s="10" t="s">
        <v>4</v>
      </c>
      <c r="D85" s="41"/>
      <c r="E85" s="41"/>
      <c r="F85" s="7"/>
      <c r="G85" s="41"/>
      <c r="H85" s="62"/>
      <c r="I85" s="62"/>
      <c r="J85" s="62"/>
      <c r="K85" s="41"/>
      <c r="L85" s="71"/>
      <c r="M85" s="84"/>
    </row>
    <row r="86" spans="1:13" s="56" customFormat="1" ht="69.75" customHeight="1">
      <c r="A86" s="22" t="s">
        <v>80</v>
      </c>
      <c r="B86" s="8"/>
      <c r="C86" s="9" t="s">
        <v>51</v>
      </c>
      <c r="D86" s="41">
        <v>0</v>
      </c>
      <c r="E86" s="41"/>
      <c r="F86" s="7">
        <v>270810</v>
      </c>
      <c r="G86" s="41">
        <f>D86+E86+F86</f>
        <v>270810</v>
      </c>
      <c r="H86" s="62"/>
      <c r="I86" s="62"/>
      <c r="J86" s="62">
        <v>36168.5</v>
      </c>
      <c r="K86" s="41">
        <f>H86+I86+J86</f>
        <v>36168.5</v>
      </c>
      <c r="L86" s="71">
        <f>K86/G86</f>
        <v>0.13355673719581995</v>
      </c>
      <c r="M86" s="84" t="s">
        <v>184</v>
      </c>
    </row>
    <row r="87" spans="1:13" s="56" customFormat="1" ht="80.25" customHeight="1">
      <c r="A87" s="22" t="s">
        <v>143</v>
      </c>
      <c r="B87" s="8"/>
      <c r="C87" s="9" t="s">
        <v>135</v>
      </c>
      <c r="D87" s="41"/>
      <c r="E87" s="41"/>
      <c r="F87" s="7">
        <v>176695.9</v>
      </c>
      <c r="G87" s="41">
        <f>D87+E87+F87</f>
        <v>176695.9</v>
      </c>
      <c r="H87" s="62"/>
      <c r="I87" s="62"/>
      <c r="J87" s="62">
        <v>0</v>
      </c>
      <c r="K87" s="41">
        <f>H87+I87+J87</f>
        <v>0</v>
      </c>
      <c r="L87" s="71">
        <f>K87/G87</f>
        <v>0</v>
      </c>
      <c r="M87" s="84" t="s">
        <v>190</v>
      </c>
    </row>
    <row r="88" spans="1:13" s="56" customFormat="1" ht="54" customHeight="1">
      <c r="A88" s="22" t="s">
        <v>81</v>
      </c>
      <c r="B88" s="8"/>
      <c r="C88" s="9" t="s">
        <v>68</v>
      </c>
      <c r="D88" s="41">
        <f>D90</f>
        <v>0</v>
      </c>
      <c r="E88" s="41">
        <f aca="true" t="shared" si="16" ref="E88:K88">E90</f>
        <v>0</v>
      </c>
      <c r="F88" s="41">
        <f t="shared" si="16"/>
        <v>19575</v>
      </c>
      <c r="G88" s="41">
        <f t="shared" si="16"/>
        <v>19575</v>
      </c>
      <c r="H88" s="61">
        <f t="shared" si="16"/>
        <v>0</v>
      </c>
      <c r="I88" s="61">
        <f t="shared" si="16"/>
        <v>0</v>
      </c>
      <c r="J88" s="61">
        <f t="shared" si="16"/>
        <v>0</v>
      </c>
      <c r="K88" s="41">
        <f t="shared" si="16"/>
        <v>0</v>
      </c>
      <c r="L88" s="71">
        <f>K88/G88</f>
        <v>0</v>
      </c>
      <c r="M88" s="84"/>
    </row>
    <row r="89" spans="1:13" s="56" customFormat="1" ht="36" customHeight="1">
      <c r="A89" s="22"/>
      <c r="B89" s="8"/>
      <c r="C89" s="10" t="s">
        <v>4</v>
      </c>
      <c r="D89" s="41"/>
      <c r="E89" s="41"/>
      <c r="F89" s="7"/>
      <c r="G89" s="41"/>
      <c r="H89" s="62"/>
      <c r="I89" s="62"/>
      <c r="J89" s="62"/>
      <c r="K89" s="41"/>
      <c r="L89" s="71"/>
      <c r="M89" s="84"/>
    </row>
    <row r="90" spans="1:13" s="56" customFormat="1" ht="71.25" customHeight="1">
      <c r="A90" s="22" t="s">
        <v>120</v>
      </c>
      <c r="B90" s="8"/>
      <c r="C90" s="9" t="s">
        <v>51</v>
      </c>
      <c r="D90" s="41">
        <v>0</v>
      </c>
      <c r="E90" s="41"/>
      <c r="F90" s="7">
        <v>19575</v>
      </c>
      <c r="G90" s="41">
        <f>D90+E90+F90</f>
        <v>19575</v>
      </c>
      <c r="H90" s="62"/>
      <c r="I90" s="62"/>
      <c r="J90" s="62">
        <v>0</v>
      </c>
      <c r="K90" s="41">
        <f>H90+I90+J90</f>
        <v>0</v>
      </c>
      <c r="L90" s="71">
        <f>K90/G90</f>
        <v>0</v>
      </c>
      <c r="M90" s="84" t="s">
        <v>184</v>
      </c>
    </row>
    <row r="91" spans="1:13" s="56" customFormat="1" ht="48.75" customHeight="1">
      <c r="A91" s="22" t="s">
        <v>121</v>
      </c>
      <c r="B91" s="8"/>
      <c r="C91" s="9" t="s">
        <v>69</v>
      </c>
      <c r="D91" s="41">
        <f>D93+D94</f>
        <v>0</v>
      </c>
      <c r="E91" s="41">
        <f aca="true" t="shared" si="17" ref="E91:K91">E93+E94</f>
        <v>0</v>
      </c>
      <c r="F91" s="41">
        <f t="shared" si="17"/>
        <v>83730</v>
      </c>
      <c r="G91" s="41">
        <f t="shared" si="17"/>
        <v>83730</v>
      </c>
      <c r="H91" s="41">
        <f t="shared" si="17"/>
        <v>0</v>
      </c>
      <c r="I91" s="41">
        <f t="shared" si="17"/>
        <v>0</v>
      </c>
      <c r="J91" s="41">
        <f t="shared" si="17"/>
        <v>0</v>
      </c>
      <c r="K91" s="41">
        <f t="shared" si="17"/>
        <v>0</v>
      </c>
      <c r="L91" s="71">
        <f>K91/G91</f>
        <v>0</v>
      </c>
      <c r="M91" s="84"/>
    </row>
    <row r="92" spans="1:13" s="56" customFormat="1" ht="31.5" customHeight="1">
      <c r="A92" s="22"/>
      <c r="B92" s="8"/>
      <c r="C92" s="10" t="s">
        <v>4</v>
      </c>
      <c r="D92" s="41"/>
      <c r="E92" s="41"/>
      <c r="F92" s="41"/>
      <c r="G92" s="41"/>
      <c r="H92" s="61"/>
      <c r="I92" s="61"/>
      <c r="J92" s="61"/>
      <c r="K92" s="41"/>
      <c r="L92" s="75"/>
      <c r="M92" s="84"/>
    </row>
    <row r="93" spans="1:13" ht="87" customHeight="1">
      <c r="A93" s="22" t="s">
        <v>122</v>
      </c>
      <c r="B93" s="8"/>
      <c r="C93" s="9" t="s">
        <v>51</v>
      </c>
      <c r="D93" s="41">
        <v>0</v>
      </c>
      <c r="E93" s="41"/>
      <c r="F93" s="7">
        <v>53730</v>
      </c>
      <c r="G93" s="41">
        <f>D93+E93+F93</f>
        <v>53730</v>
      </c>
      <c r="H93" s="62"/>
      <c r="I93" s="62"/>
      <c r="J93" s="62">
        <v>0</v>
      </c>
      <c r="K93" s="41">
        <f>H93+I93+J93</f>
        <v>0</v>
      </c>
      <c r="L93" s="71">
        <f>K93/G93</f>
        <v>0</v>
      </c>
      <c r="M93" s="84" t="s">
        <v>184</v>
      </c>
    </row>
    <row r="94" spans="1:13" ht="81" customHeight="1">
      <c r="A94" s="22" t="s">
        <v>144</v>
      </c>
      <c r="B94" s="8"/>
      <c r="C94" s="9" t="s">
        <v>145</v>
      </c>
      <c r="D94" s="41"/>
      <c r="E94" s="41"/>
      <c r="F94" s="7">
        <v>30000</v>
      </c>
      <c r="G94" s="41">
        <f>D94+E94+F94</f>
        <v>30000</v>
      </c>
      <c r="H94" s="62"/>
      <c r="I94" s="62"/>
      <c r="J94" s="62">
        <v>0</v>
      </c>
      <c r="K94" s="41">
        <f>H94+I94+J94</f>
        <v>0</v>
      </c>
      <c r="L94" s="71">
        <f>K94/G94</f>
        <v>0</v>
      </c>
      <c r="M94" s="84" t="s">
        <v>190</v>
      </c>
    </row>
    <row r="95" spans="1:13" ht="51.75" customHeight="1">
      <c r="A95" s="76"/>
      <c r="B95" s="69"/>
      <c r="C95" s="15" t="s">
        <v>8</v>
      </c>
      <c r="D95" s="70">
        <f>SUM(D91,D88,D84,D81,D74,D71,D65,D62)</f>
        <v>0</v>
      </c>
      <c r="E95" s="70">
        <f aca="true" t="shared" si="18" ref="E95:K95">SUM(E91,E88,E84,E81,E74,E71,E65,E62)</f>
        <v>0</v>
      </c>
      <c r="F95" s="70">
        <f t="shared" si="18"/>
        <v>3743707.6</v>
      </c>
      <c r="G95" s="70">
        <f t="shared" si="18"/>
        <v>3743707.6</v>
      </c>
      <c r="H95" s="70">
        <f t="shared" si="18"/>
        <v>0</v>
      </c>
      <c r="I95" s="70">
        <f t="shared" si="18"/>
        <v>0</v>
      </c>
      <c r="J95" s="70">
        <f t="shared" si="18"/>
        <v>562979.2000000001</v>
      </c>
      <c r="K95" s="70">
        <f t="shared" si="18"/>
        <v>562979.2000000001</v>
      </c>
      <c r="L95" s="71">
        <f>K95/G95</f>
        <v>0.150380120498727</v>
      </c>
      <c r="M95" s="84"/>
    </row>
    <row r="96" spans="1:13" ht="33.75" customHeight="1" thickBot="1">
      <c r="A96" s="77"/>
      <c r="B96" s="78"/>
      <c r="C96" s="24" t="s">
        <v>10</v>
      </c>
      <c r="D96" s="79">
        <f aca="true" t="shared" si="19" ref="D96:K96">D95+D61</f>
        <v>111627.34</v>
      </c>
      <c r="E96" s="79">
        <f t="shared" si="19"/>
        <v>9294.099999999999</v>
      </c>
      <c r="F96" s="79">
        <f t="shared" si="19"/>
        <v>5171090.2</v>
      </c>
      <c r="G96" s="80">
        <f t="shared" si="19"/>
        <v>5292011.640000001</v>
      </c>
      <c r="H96" s="81">
        <f t="shared" si="19"/>
        <v>49947</v>
      </c>
      <c r="I96" s="81">
        <f t="shared" si="19"/>
        <v>9294.099999999999</v>
      </c>
      <c r="J96" s="81">
        <f t="shared" si="19"/>
        <v>1337721.8</v>
      </c>
      <c r="K96" s="79">
        <f t="shared" si="19"/>
        <v>1396962.9</v>
      </c>
      <c r="L96" s="82">
        <f>K96/G96</f>
        <v>0.2639757799172187</v>
      </c>
      <c r="M96" s="84"/>
    </row>
    <row r="97" spans="1:12" ht="84.75" customHeight="1">
      <c r="A97" s="11"/>
      <c r="B97" s="12"/>
      <c r="C97" s="13"/>
      <c r="D97" s="1"/>
      <c r="E97" s="1"/>
      <c r="F97" s="1"/>
      <c r="G97" s="17"/>
      <c r="H97" s="1"/>
      <c r="I97" s="1"/>
      <c r="J97" s="1"/>
      <c r="K97" s="16"/>
      <c r="L97" s="2"/>
    </row>
    <row r="98" spans="1:13" s="91" customFormat="1" ht="26.25">
      <c r="A98" s="87"/>
      <c r="B98" s="88"/>
      <c r="C98" s="96"/>
      <c r="D98" s="90"/>
      <c r="G98" s="94"/>
      <c r="K98" s="95"/>
      <c r="M98" s="92"/>
    </row>
    <row r="99" spans="1:13" s="91" customFormat="1" ht="26.25">
      <c r="A99" s="87"/>
      <c r="B99" s="88"/>
      <c r="C99" s="96"/>
      <c r="G99" s="94"/>
      <c r="K99" s="95"/>
      <c r="M99" s="89" t="s">
        <v>202</v>
      </c>
    </row>
    <row r="100" spans="1:13" s="91" customFormat="1" ht="45" customHeight="1">
      <c r="A100" s="87"/>
      <c r="B100" s="88"/>
      <c r="C100" s="89"/>
      <c r="D100" s="90"/>
      <c r="G100" s="94"/>
      <c r="K100" s="95"/>
      <c r="M100" s="92"/>
    </row>
    <row r="101" spans="1:13" s="91" customFormat="1" ht="26.25">
      <c r="A101" s="87"/>
      <c r="B101" s="88"/>
      <c r="C101" s="93"/>
      <c r="G101" s="94"/>
      <c r="K101" s="95"/>
      <c r="M101" s="92"/>
    </row>
    <row r="102" spans="1:13" s="91" customFormat="1" ht="31.5" customHeight="1">
      <c r="A102" s="87"/>
      <c r="B102" s="88"/>
      <c r="C102" s="93"/>
      <c r="G102" s="94"/>
      <c r="K102" s="95"/>
      <c r="M102" s="92"/>
    </row>
    <row r="103" spans="1:13" s="91" customFormat="1" ht="33" customHeight="1">
      <c r="A103" s="87"/>
      <c r="B103" s="88"/>
      <c r="C103" s="93"/>
      <c r="G103" s="94"/>
      <c r="K103" s="95"/>
      <c r="M103" s="92"/>
    </row>
    <row r="104" spans="1:13" s="91" customFormat="1" ht="26.25" customHeight="1">
      <c r="A104" s="87"/>
      <c r="B104" s="88"/>
      <c r="C104" s="93"/>
      <c r="G104" s="94"/>
      <c r="K104" s="95"/>
      <c r="M104" s="92"/>
    </row>
  </sheetData>
  <autoFilter ref="A8:N95"/>
  <mergeCells count="14">
    <mergeCell ref="M6:M8"/>
    <mergeCell ref="K2:L2"/>
    <mergeCell ref="H5:L5"/>
    <mergeCell ref="A3:L3"/>
    <mergeCell ref="A6:A8"/>
    <mergeCell ref="C6:C8"/>
    <mergeCell ref="D6:G6"/>
    <mergeCell ref="H6:K6"/>
    <mergeCell ref="L6:L8"/>
    <mergeCell ref="K7:K8"/>
    <mergeCell ref="D7:D8"/>
    <mergeCell ref="G7:G8"/>
    <mergeCell ref="H7:H8"/>
    <mergeCell ref="B6:B8"/>
  </mergeCells>
  <printOptions horizontalCentered="1"/>
  <pageMargins left="0.23" right="0.16" top="0.51" bottom="0.2362204724409449" header="0.3" footer="0.4724409448818898"/>
  <pageSetup fitToHeight="11" horizontalDpi="600" verticalDpi="600" orientation="landscape" paperSize="9" scale="45" r:id="rId2"/>
  <headerFooter alignWithMargins="0">
    <oddHeader>&amp;C&amp;P</oddHeader>
  </headerFooter>
  <rowBreaks count="6" manualBreakCount="6">
    <brk id="27" max="11" man="1"/>
    <brk id="42" max="11" man="1"/>
    <brk id="51" max="11" man="1"/>
    <brk id="61" max="11" man="1"/>
    <brk id="76" max="11" man="1"/>
    <brk id="92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C8" sqref="C8"/>
    </sheetView>
  </sheetViews>
  <sheetFormatPr defaultColWidth="9.00390625" defaultRowHeight="12.75"/>
  <cols>
    <col min="2" max="2" width="19.00390625" style="0" customWidth="1"/>
    <col min="3" max="3" width="13.625" style="0" customWidth="1"/>
    <col min="4" max="4" width="14.25390625" style="0" customWidth="1"/>
    <col min="5" max="5" width="14.875" style="0" customWidth="1"/>
  </cols>
  <sheetData>
    <row r="1" spans="1:5" ht="12.75">
      <c r="A1" s="119" t="s">
        <v>128</v>
      </c>
      <c r="B1" s="119"/>
      <c r="C1" s="20" t="s">
        <v>129</v>
      </c>
      <c r="D1" s="20"/>
      <c r="E1" s="20"/>
    </row>
    <row r="2" spans="1:5" ht="25.5">
      <c r="A2" s="28" t="s">
        <v>158</v>
      </c>
      <c r="B2" s="32" t="s">
        <v>52</v>
      </c>
      <c r="C2" s="31">
        <f>диаграмма!B37/диаграмма!B34</f>
        <v>1</v>
      </c>
      <c r="D2" s="31">
        <f>E2-C2</f>
        <v>0</v>
      </c>
      <c r="E2" s="31">
        <v>1</v>
      </c>
    </row>
    <row r="3" spans="1:5" ht="32.25" customHeight="1">
      <c r="A3" s="28" t="s">
        <v>150</v>
      </c>
      <c r="B3" s="29" t="s">
        <v>7</v>
      </c>
      <c r="C3" s="36">
        <f>диаграмма!C37/диаграмма!C34</f>
        <v>0.2101783379292431</v>
      </c>
      <c r="D3" s="31">
        <f aca="true" t="shared" si="0" ref="D3:D9">E3-C3</f>
        <v>0.7898216620707569</v>
      </c>
      <c r="E3" s="30">
        <v>1</v>
      </c>
    </row>
    <row r="4" spans="1:5" ht="38.25">
      <c r="A4" s="28" t="s">
        <v>151</v>
      </c>
      <c r="B4" s="29" t="s">
        <v>156</v>
      </c>
      <c r="C4" s="36">
        <f>диаграмма!D37/диаграмма!D34</f>
        <v>0.09995092995575318</v>
      </c>
      <c r="D4" s="31">
        <f t="shared" si="0"/>
        <v>0.9000490700442468</v>
      </c>
      <c r="E4" s="30">
        <v>1</v>
      </c>
    </row>
    <row r="5" spans="1:5" ht="12.75">
      <c r="A5" s="28" t="s">
        <v>152</v>
      </c>
      <c r="B5" s="29" t="s">
        <v>64</v>
      </c>
      <c r="C5" s="36">
        <f>диаграмма!E37/диаграмма!E34</f>
        <v>0.40754092654971263</v>
      </c>
      <c r="D5" s="31">
        <f t="shared" si="0"/>
        <v>0.5924590734502874</v>
      </c>
      <c r="E5" s="30">
        <v>1</v>
      </c>
    </row>
    <row r="6" spans="1:5" ht="12.75">
      <c r="A6" s="28" t="s">
        <v>153</v>
      </c>
      <c r="B6" s="29" t="s">
        <v>68</v>
      </c>
      <c r="C6" s="36">
        <f>диаграмма!F37/диаграмма!F34</f>
        <v>0.610225611983924</v>
      </c>
      <c r="D6" s="31">
        <f t="shared" si="0"/>
        <v>0.389774388016076</v>
      </c>
      <c r="E6" s="30">
        <v>1</v>
      </c>
    </row>
    <row r="7" spans="1:5" ht="12.75">
      <c r="A7" s="28" t="s">
        <v>154</v>
      </c>
      <c r="B7" s="29" t="s">
        <v>126</v>
      </c>
      <c r="C7" s="36">
        <f>диаграмма!G37/диаграмма!G34</f>
        <v>0.9999991331040682</v>
      </c>
      <c r="D7" s="31">
        <f t="shared" si="0"/>
        <v>8.668959318169911E-07</v>
      </c>
      <c r="E7" s="30">
        <v>1</v>
      </c>
    </row>
    <row r="8" spans="1:5" ht="25.5">
      <c r="A8" s="28" t="s">
        <v>157</v>
      </c>
      <c r="B8" s="29" t="s">
        <v>15</v>
      </c>
      <c r="C8" s="36">
        <f>диаграмма!H37/диаграмма!H34</f>
        <v>0</v>
      </c>
      <c r="D8" s="31">
        <f t="shared" si="0"/>
        <v>1</v>
      </c>
      <c r="E8" s="30">
        <v>1</v>
      </c>
    </row>
    <row r="9" spans="1:5" ht="25.5">
      <c r="A9" s="28" t="s">
        <v>155</v>
      </c>
      <c r="B9" s="29" t="s">
        <v>127</v>
      </c>
      <c r="C9" s="36">
        <f>диаграмма!I37/диаграмма!I34</f>
        <v>0.029089109606176184</v>
      </c>
      <c r="D9" s="31">
        <f t="shared" si="0"/>
        <v>0.9709108903938238</v>
      </c>
      <c r="E9" s="30">
        <v>1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2:K40"/>
  <sheetViews>
    <sheetView workbookViewId="0" topLeftCell="A4">
      <selection activeCell="K38" sqref="K38"/>
    </sheetView>
  </sheetViews>
  <sheetFormatPr defaultColWidth="9.00390625" defaultRowHeight="12.75"/>
  <cols>
    <col min="1" max="1" width="15.375" style="0" customWidth="1"/>
    <col min="2" max="10" width="12.25390625" style="0" customWidth="1"/>
    <col min="11" max="11" width="18.375" style="33" customWidth="1"/>
  </cols>
  <sheetData>
    <row r="3" ht="27.75" customHeight="1"/>
    <row r="4" ht="36" customHeight="1"/>
    <row r="5" ht="37.5" customHeight="1"/>
    <row r="6" ht="23.25" customHeight="1"/>
    <row r="7" ht="30.75" customHeight="1"/>
    <row r="32" spans="2:10" ht="12.75">
      <c r="B32" s="19" t="s">
        <v>158</v>
      </c>
      <c r="C32" s="19" t="s">
        <v>150</v>
      </c>
      <c r="D32" s="19" t="s">
        <v>151</v>
      </c>
      <c r="E32" s="19" t="s">
        <v>152</v>
      </c>
      <c r="F32" s="19" t="s">
        <v>153</v>
      </c>
      <c r="G32" s="19" t="s">
        <v>154</v>
      </c>
      <c r="H32" s="19" t="s">
        <v>157</v>
      </c>
      <c r="I32" s="120">
        <v>1100</v>
      </c>
      <c r="J32" s="120"/>
    </row>
    <row r="34" spans="1:10" ht="15" customHeight="1">
      <c r="A34" s="97" t="s">
        <v>19</v>
      </c>
      <c r="B34" s="98">
        <f>'КЦП на 01.08.2013 г.'!G62</f>
        <v>63840</v>
      </c>
      <c r="C34" s="98">
        <f>'КЦП на 01.08.2013 г.'!G65</f>
        <v>1362806</v>
      </c>
      <c r="D34" s="98">
        <f>'КЦП на 01.08.2013 г.'!G71+'КЦП на 01.08.2013 г.'!G74+'КЦП на 01.08.2013 г.'!G81</f>
        <v>1766250.7</v>
      </c>
      <c r="E34" s="98">
        <f>'КЦП на 01.08.2013 г.'!G9+'КЦП на 01.08.2013 г.'!G84</f>
        <v>1851475.4000000004</v>
      </c>
      <c r="F34" s="98">
        <f>'КЦП на 01.08.2013 г.'!G32+'КЦП на 01.08.2013 г.'!G88</f>
        <v>109480</v>
      </c>
      <c r="G34" s="98">
        <f>'КЦП на 01.08.2013 г.'!G48</f>
        <v>46141.64</v>
      </c>
      <c r="H34" s="99">
        <f>'КЦП на 01.08.2013 г.'!G54</f>
        <v>880.7</v>
      </c>
      <c r="I34" s="122">
        <f>'КЦП на 01.08.2013 г.'!G39+'КЦП на 01.08.2013 г.'!G91</f>
        <v>91137.2</v>
      </c>
      <c r="J34" s="122"/>
    </row>
    <row r="35" spans="1:11" ht="36" customHeight="1">
      <c r="A35" s="97"/>
      <c r="B35" s="98"/>
      <c r="C35" s="98"/>
      <c r="D35" s="98"/>
      <c r="E35" s="98"/>
      <c r="F35" s="98"/>
      <c r="G35" s="98"/>
      <c r="H35" s="121"/>
      <c r="I35" s="122"/>
      <c r="J35" s="122"/>
      <c r="K35" s="34">
        <f>SUM(B34,C34,D34,E34,F34,H34,I34,G34)</f>
        <v>5292011.640000001</v>
      </c>
    </row>
    <row r="36" spans="1:10" ht="15.75">
      <c r="A36" s="37"/>
      <c r="B36" s="26"/>
      <c r="C36" s="26"/>
      <c r="D36" s="26"/>
      <c r="E36" s="26"/>
      <c r="F36" s="26"/>
      <c r="G36" s="26"/>
      <c r="H36" s="27"/>
      <c r="I36" s="124"/>
      <c r="J36" s="124"/>
    </row>
    <row r="37" spans="1:10" ht="15" customHeight="1">
      <c r="A37" s="97" t="s">
        <v>200</v>
      </c>
      <c r="B37" s="98">
        <f>'КЦП на 01.08.2013 г.'!K62</f>
        <v>63840</v>
      </c>
      <c r="C37" s="98">
        <f>'КЦП на 01.08.2013 г.'!K65</f>
        <v>286432.30000000005</v>
      </c>
      <c r="D37" s="98">
        <f>'КЦП на 01.08.2013 г.'!K71+'КЦП на 01.08.2013 г.'!K74+'КЦП на 01.08.2013 г.'!K81</f>
        <v>176538.40000000002</v>
      </c>
      <c r="E37" s="98">
        <f>SUM('КЦП на 01.08.2013 г.'!K9+'КЦП на 01.08.2013 г.'!K84)</f>
        <v>754552</v>
      </c>
      <c r="F37" s="98">
        <f>'КЦП на 01.08.2013 г.'!K32+'КЦП на 01.08.2013 г.'!K88</f>
        <v>66807.5</v>
      </c>
      <c r="G37" s="98">
        <f>'КЦП на 01.08.2013 г.'!K48</f>
        <v>46141.6</v>
      </c>
      <c r="H37" s="99">
        <f>'КЦП на 01.08.2013 г.'!K54</f>
        <v>0</v>
      </c>
      <c r="I37" s="122">
        <f>'КЦП на 01.08.2013 г.'!K91+'КЦП на 01.08.2013 г.'!K39</f>
        <v>2651.1</v>
      </c>
      <c r="J37" s="122"/>
    </row>
    <row r="38" spans="1:11" ht="42" customHeight="1">
      <c r="A38" s="97"/>
      <c r="B38" s="98"/>
      <c r="C38" s="98"/>
      <c r="D38" s="98"/>
      <c r="E38" s="98"/>
      <c r="F38" s="98"/>
      <c r="G38" s="98"/>
      <c r="H38" s="121"/>
      <c r="I38" s="122"/>
      <c r="J38" s="122"/>
      <c r="K38" s="34">
        <f>SUM(B37,C37,D37,E37,F37,H37,I37,G37)</f>
        <v>1396962.9000000004</v>
      </c>
    </row>
    <row r="40" spans="2:10" ht="12.75">
      <c r="B40" s="35">
        <f>B37/B34</f>
        <v>1</v>
      </c>
      <c r="C40" s="35">
        <f aca="true" t="shared" si="0" ref="C40:I40">C37/C34</f>
        <v>0.2101783379292431</v>
      </c>
      <c r="D40" s="35">
        <f t="shared" si="0"/>
        <v>0.09995092995575318</v>
      </c>
      <c r="E40" s="35">
        <f t="shared" si="0"/>
        <v>0.40754092654971263</v>
      </c>
      <c r="F40" s="35">
        <f t="shared" si="0"/>
        <v>0.610225611983924</v>
      </c>
      <c r="G40" s="35">
        <f t="shared" si="0"/>
        <v>0.9999991331040682</v>
      </c>
      <c r="H40" s="35">
        <f t="shared" si="0"/>
        <v>0</v>
      </c>
      <c r="I40" s="123">
        <f t="shared" si="0"/>
        <v>0.029089109606176184</v>
      </c>
      <c r="J40" s="123"/>
    </row>
  </sheetData>
  <mergeCells count="21">
    <mergeCell ref="I40:J40"/>
    <mergeCell ref="G34:G35"/>
    <mergeCell ref="G37:G38"/>
    <mergeCell ref="I36:J36"/>
    <mergeCell ref="A37:A38"/>
    <mergeCell ref="B37:B38"/>
    <mergeCell ref="C37:C38"/>
    <mergeCell ref="D37:D38"/>
    <mergeCell ref="E37:E38"/>
    <mergeCell ref="F37:F38"/>
    <mergeCell ref="H37:H38"/>
    <mergeCell ref="I37:J38"/>
    <mergeCell ref="I32:J32"/>
    <mergeCell ref="A34:A35"/>
    <mergeCell ref="B34:B35"/>
    <mergeCell ref="C34:C35"/>
    <mergeCell ref="D34:D35"/>
    <mergeCell ref="E34:E35"/>
    <mergeCell ref="F34:F35"/>
    <mergeCell ref="H34:H35"/>
    <mergeCell ref="I34:J35"/>
  </mergeCells>
  <printOptions/>
  <pageMargins left="0.75" right="0.75" top="0.78" bottom="1" header="0.35" footer="0.5"/>
  <pageSetup horizontalDpi="600" verticalDpi="600" orientation="landscape" paperSize="9" r:id="rId2"/>
  <rowBreaks count="1" manualBreakCount="1">
    <brk id="3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Ltere</dc:creator>
  <cp:keywords/>
  <dc:description/>
  <cp:lastModifiedBy>FUshakov</cp:lastModifiedBy>
  <cp:lastPrinted>2013-08-15T11:17:17Z</cp:lastPrinted>
  <dcterms:created xsi:type="dcterms:W3CDTF">2006-01-26T08:16:22Z</dcterms:created>
  <dcterms:modified xsi:type="dcterms:W3CDTF">2013-08-15T13:29:06Z</dcterms:modified>
  <cp:category/>
  <cp:version/>
  <cp:contentType/>
  <cp:contentStatus/>
</cp:coreProperties>
</file>