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21495" windowHeight="7305" tabRatio="653" activeTab="0"/>
  </bookViews>
  <sheets>
    <sheet name="КЦП на01.12.2013 г." sheetId="1" r:id="rId1"/>
    <sheet name="доп таблица" sheetId="2" r:id="rId2"/>
    <sheet name="диаграмма" sheetId="3" r:id="rId3"/>
  </sheets>
  <definedNames>
    <definedName name="_xlnm._FilterDatabase" localSheetId="0" hidden="1">'КЦП на01.12.2013 г.'!$A$8:$M$108</definedName>
    <definedName name="_xlnm.Print_Titles" localSheetId="0">'КЦП на01.12.2013 г.'!$6:$8</definedName>
    <definedName name="_xlnm.Print_Area" localSheetId="2">'диаграмма'!$A$1:$J$25</definedName>
    <definedName name="_xlnm.Print_Area" localSheetId="0">'КЦП на01.12.2013 г.'!$A$1:$L$109</definedName>
  </definedNames>
  <calcPr fullCalcOnLoad="1"/>
</workbook>
</file>

<file path=xl/sharedStrings.xml><?xml version="1.0" encoding="utf-8"?>
<sst xmlns="http://schemas.openxmlformats.org/spreadsheetml/2006/main" count="281" uniqueCount="231">
  <si>
    <t>(тыс. руб.)</t>
  </si>
  <si>
    <t xml:space="preserve">Наименование разделов, целевых программ </t>
  </si>
  <si>
    <t>федеральный бюджет</t>
  </si>
  <si>
    <t>краевой бюджет</t>
  </si>
  <si>
    <t>в том числе:</t>
  </si>
  <si>
    <t>Поступление в учреждения здравоохранения</t>
  </si>
  <si>
    <t>Национальная экономика</t>
  </si>
  <si>
    <t>ИТОГО по жилищно-коммунальному хозяйству</t>
  </si>
  <si>
    <t>Приложение</t>
  </si>
  <si>
    <t xml:space="preserve">ВСЕГО РАСХОДОВ </t>
  </si>
  <si>
    <t>1.1.</t>
  </si>
  <si>
    <t>ИТОГО по социальной сфере</t>
  </si>
  <si>
    <t>Краевая целевая программа "Дети Кубани" на 2009 - 2013 годы</t>
  </si>
  <si>
    <t>Социальная политика</t>
  </si>
  <si>
    <t>процент исполнения</t>
  </si>
  <si>
    <t>5221706</t>
  </si>
  <si>
    <t>5221705</t>
  </si>
  <si>
    <t>предусмотрено в бюджете на 2013 год</t>
  </si>
  <si>
    <t>1.</t>
  </si>
  <si>
    <t>Единовременное пособие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учреждениях, в т.ч в учреждениях социального обслуживания населения, приёмных семьях, семьях опекунов (попечителей), а также по окончании службы в Вооружённых силах РФ или по возвращении из учреждений, исполняющих наказание в виде лишения свободы, при их возвращении в указанные жилые помещения</t>
  </si>
  <si>
    <t>№ п/п</t>
  </si>
  <si>
    <t>2.</t>
  </si>
  <si>
    <t>2.1.</t>
  </si>
  <si>
    <t>Организация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обратно, финансовое обеспечение которой осуществляется за счёт средств краевого бюджета</t>
  </si>
  <si>
    <t>4320204</t>
  </si>
  <si>
    <t>Единовременное пособие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за искл.жилых помещений, приобретённых за счёт средств краевого бюджета</t>
  </si>
  <si>
    <t>5221614</t>
  </si>
  <si>
    <t>5221610</t>
  </si>
  <si>
    <t>5221609</t>
  </si>
  <si>
    <t>Обеспечение стимулирования отдельных категорий работников муниципальных образовательных учреждений</t>
  </si>
  <si>
    <t>Финансирование доплат педагогическим работникам муниципальных образовательных учреждений, реализующих программы дошкольного образования</t>
  </si>
  <si>
    <t>Создание условий для укрепления здоровья детей и педагогических работников за счет обеспечения их сбалансированным горячим питанием (частичная компенсация удорожания стоимости питания учащихся дневных муниципальных образовательных учреждений, реализующих общеобразовательные программы, и педагогических работников указанных учреждений)</t>
  </si>
  <si>
    <t>Образование - всего,</t>
  </si>
  <si>
    <t>Долгосрочная краевая целевая программа "Развитие образования в Краснодарском крае на 2011-2015 годы"</t>
  </si>
  <si>
    <t>КЦСР</t>
  </si>
  <si>
    <t>3.</t>
  </si>
  <si>
    <t>3.1.</t>
  </si>
  <si>
    <t>5221601</t>
  </si>
  <si>
    <t>Организация и проведение единого государственного экзамена и государственной (итоговой) аттестации выпускников общеобразовательных учреждений Краснодарского края</t>
  </si>
  <si>
    <t>5223600</t>
  </si>
  <si>
    <t>Долгосрочная краевая целевая программа "Кадровое обеспечение сферы культуры и искусства Краснодарского края" на 2011—2013 годы</t>
  </si>
  <si>
    <t>Культура - всего,</t>
  </si>
  <si>
    <t>5223804</t>
  </si>
  <si>
    <t>4.1.</t>
  </si>
  <si>
    <t>Ведомственная целевая программа «Развитие малых форм хозяйствования в агропромышленном комплексе Краснодарского края на 2013-2015годы»</t>
  </si>
  <si>
    <t>Долгосрочная краевая целевая программа "Краснодару - столичный облик" на 2013-2017 годы</t>
  </si>
  <si>
    <t>Общегосударственные вопросы</t>
  </si>
  <si>
    <t>5.1.</t>
  </si>
  <si>
    <t>6.</t>
  </si>
  <si>
    <t>6.1.</t>
  </si>
  <si>
    <t>7.</t>
  </si>
  <si>
    <t>Жилищное хозяйство</t>
  </si>
  <si>
    <t>Коммунальное хозяйство</t>
  </si>
  <si>
    <t>8.</t>
  </si>
  <si>
    <t>8.1.</t>
  </si>
  <si>
    <t>9.</t>
  </si>
  <si>
    <t>9.1.</t>
  </si>
  <si>
    <t>Благоустройство</t>
  </si>
  <si>
    <t>Образование</t>
  </si>
  <si>
    <t>10.</t>
  </si>
  <si>
    <t>10.1.</t>
  </si>
  <si>
    <t>11.</t>
  </si>
  <si>
    <t>Культура</t>
  </si>
  <si>
    <t>Физическая культура</t>
  </si>
  <si>
    <t>Физическая культура и спорт - всего,</t>
  </si>
  <si>
    <t>3.2.</t>
  </si>
  <si>
    <t>5242303</t>
  </si>
  <si>
    <t>5248900</t>
  </si>
  <si>
    <t>Ведомственная целевая программа «Развитие детско-юношеского спорта в Краснодарском крае на 2011-2013 годы»</t>
  </si>
  <si>
    <t>Оплата труда инструкторам по физической культуре и спорту и (или) инструкторам по спорту – штатным работникам структурных подразделений администраций муниципальных образований или муниципальных учреждений за организацию спортивно-массовых мероприятий, работу спортивных секций среди различных категорий населения</t>
  </si>
  <si>
    <t>4.</t>
  </si>
  <si>
    <t>5.</t>
  </si>
  <si>
    <t>11.1.</t>
  </si>
  <si>
    <t>12.</t>
  </si>
  <si>
    <t>5242304</t>
  </si>
  <si>
    <t>Стимулирование отдельных категорий работников муниципальных учреждений в сфере физической культуры и спорта</t>
  </si>
  <si>
    <t>Ведомственная целевая программа "Содействие субъектам физической культуры и спорта и развитие массового спорта на Кубани на 2012—2014 годы"</t>
  </si>
  <si>
    <t>5244799</t>
  </si>
  <si>
    <t>Ведомственная целевая программа реализации государственной молодежной политики в Краснодарском крае "Молодежь Кубани" на 2011-2013 годы</t>
  </si>
  <si>
    <t>5221711</t>
  </si>
  <si>
    <t>5221712</t>
  </si>
  <si>
    <t>Реализация других мероприятий краевой целевой программы «Дети Кубани» (подпрограмма «Организация отдыха, оздоровления и занятости детей и подростков») - организация отдыха детей в краевых профильных сменах в каникулярное время</t>
  </si>
  <si>
    <t>Реализация других мероприятий краевой целевой программы «Дети Кубани» (подпрограмма «Профилактика безнадзорности и правонарушений несовершеннолетних»)</t>
  </si>
  <si>
    <t>Ведомственная целевая программа «Развитие канализации населенных пунктов Краснодарского края на 2013-2015 годы»</t>
  </si>
  <si>
    <t>Долгосрочная краевая целевая программа "Газификация Краснодарского края (2012-2016 годы)"</t>
  </si>
  <si>
    <t>5221615</t>
  </si>
  <si>
    <t>5221616</t>
  </si>
  <si>
    <t>5221617</t>
  </si>
  <si>
    <t>Оплата педагогам дополнительного образования за работу с детьми в вечернее и каникулярное время в спортивных залах общеобразовательных учреждений и учреждений дополнительного образования детей физкультурно-спортивной направленности системы образования</t>
  </si>
  <si>
    <t>Оплата педагогам дополнительного образования за работу с детьми в спортивных клубах общеобразовательных учреждений (за исключением вечерних), гимназиях и лицеях</t>
  </si>
  <si>
    <t>Расходы на доведение с 1 декабря 2012 года средней заработной платы педагогических работников муниципальных дошкольных образовательных учреждений, общеобразовательных учреждений, образовательных учреждений, реализующих программы дошкольного образования, до средней заработной платы в системе общего образования</t>
  </si>
  <si>
    <t xml:space="preserve">Модернизация региональных систем общего образования </t>
  </si>
  <si>
    <t>Краевая целевая программа "Улучшение демографической ситуации в Краснодарском крае подпрограмма "Предупреждение и борьба с заболеваниями социального характера" (Вакцина) 2011-2015 г</t>
  </si>
  <si>
    <t>Здравоохранение - всего,</t>
  </si>
  <si>
    <t>Краевая целевая программа "Улучшение демографической ситуации в Краснодарском крае подпрограмма "Предупреждение и борьба с заболеваниями социального характера" (Сахарный диабет) 2011-2015 г</t>
  </si>
  <si>
    <t>4.2.</t>
  </si>
  <si>
    <t>4.3.</t>
  </si>
  <si>
    <t>7.1.</t>
  </si>
  <si>
    <t>12.1.</t>
  </si>
  <si>
    <t>13.</t>
  </si>
  <si>
    <t>13.1.</t>
  </si>
  <si>
    <t>Национальный календарь профилактических прививок и календарь профилактических прививок по эпидемическим показаниям</t>
  </si>
  <si>
    <t>Реализация других мероприятий краевой целевой программы «Дети Кубани» (подпрограмма «Организация отдыха, оздоровления и занятости детей и подростков») - организация отдыха и оздоровления детей в лагерях с дневным пребыванием на базе муниципальных образовательных учреждений</t>
  </si>
  <si>
    <t>5221713</t>
  </si>
  <si>
    <t>Здравоохранение</t>
  </si>
  <si>
    <t>Физическая культура и спорт</t>
  </si>
  <si>
    <t>Наименование подраздела</t>
  </si>
  <si>
    <t>% исполнения</t>
  </si>
  <si>
    <t>Ведомственная целевая программа "Капитальный ремонт и ремонт автомобильных дорог местного значения Краснодарского края на 2012 – 2014 годы"</t>
  </si>
  <si>
    <t>Долгосрочная краевая целевая программа «Развитие водоснабжения населённых пунктов Краснодарского края на 2012 - 2020 годы»</t>
  </si>
  <si>
    <t>5224100</t>
  </si>
  <si>
    <t>Долгосрочная краевая целевая программа "Развитие системы дошкольного образования в Краснодарском крае" на 2010-2015 годы</t>
  </si>
  <si>
    <t>Программа модернизации здравоохранения Краснодарского края (оснащение оборудованием, капитальный ремонт учреждений, внедрение современных информационных систем в здравоохранении, обучение) 2011-2013 г</t>
  </si>
  <si>
    <t>Краевая долгосрочная целевая программа "Предупреждение риска заноса, распространения и ликвидации  очагов африканской чумы свиней на территории Краснодарского края на 2012 - 2015 годы"</t>
  </si>
  <si>
    <t>Долгосрочная краевая целевая программа "Жилище" на 2011-2015 годы</t>
  </si>
  <si>
    <t>Долгосрочная краевая целевая программа «Строительство плавательных бассейнов на 2012-2014 годы»</t>
  </si>
  <si>
    <t>3.3.</t>
  </si>
  <si>
    <t>1009002</t>
  </si>
  <si>
    <t>Долгосрочная краевая целевая программа "Безопасность образовательных учреждений Краснодарского края на 2012-2014 годы"</t>
  </si>
  <si>
    <t>0400</t>
  </si>
  <si>
    <t>0500</t>
  </si>
  <si>
    <t>0700</t>
  </si>
  <si>
    <t>0800</t>
  </si>
  <si>
    <t>0900</t>
  </si>
  <si>
    <t>1100</t>
  </si>
  <si>
    <t>Жилищно-коммунальное хозяйство</t>
  </si>
  <si>
    <t>1000</t>
  </si>
  <si>
    <t>0100</t>
  </si>
  <si>
    <t>Долгосрочная краевая целевая программа «Противодействие злоупотреблению наркотиками и их незаконному обороту на территории Краснодарского края на 2012 - 2014 годы»</t>
  </si>
  <si>
    <t>5225800</t>
  </si>
  <si>
    <t>5225400</t>
  </si>
  <si>
    <t>Долгосрочная краевая целевая программа развития общественной инфраструктуры муниципального значения на 2012-2015 годы</t>
  </si>
  <si>
    <t>2.2.</t>
  </si>
  <si>
    <t>3.4.</t>
  </si>
  <si>
    <t>5221700</t>
  </si>
  <si>
    <t>5221710</t>
  </si>
  <si>
    <t>Реализация других мероприятий краевой целевой программы «Дети Кубани» (подпрограмма «Организация отдыха, оздоровления и занятости детей и подростков») - организация отдыха детей в профильных сменах на базе муниципальных учреждений, осуществляющих организацию отдыха детей</t>
  </si>
  <si>
    <t>За счет субвенций, субсидий и иных межбюджетных трансфертов</t>
  </si>
  <si>
    <t>5225700</t>
  </si>
  <si>
    <t>Долгосрочная краевая целевая прграмма"Профилактика терроризма и экстремизма в Краснодарском крае на 2012-2014 годы"</t>
  </si>
  <si>
    <t xml:space="preserve"> Долгосрочная краевая целевая программа «Оказание социальной поддержки и реабилитационной помощи инвалидам и отдельным категориям граждан в Краснодарском крае» на 2011-2015 годы, софинансирование которых осуществляется в рамках реализации государственной программы Российской Федерации «Доступная среда» на 2011-2015 годы (Субсидии из краевого бюджета местным бюджетам в целях софинансирования расходных обязательств муниципальных образований Краснодарского края по поддержке учреждений спортивной направленности по адаптивной подготовке инвалидов)</t>
  </si>
  <si>
    <t>Субсидии на закупку произведенных на территории государств - участников Единого экономического пространства трамваев и троллейбусов</t>
  </si>
  <si>
    <t>Субсидии на реализацию ведомственной целевой программы "О подготовке градостроительной и землеустроительной документации на территории Краснодарского края" на 2012-2014 годы</t>
  </si>
  <si>
    <t>Субвенции на реализацию долгосрочной краевой целевой программы «Развитие сельского хозяйства и регулирование рынков сельскохозяйственной продукции, сырья и продовольствия в Краснодарском крае» на 2013 - 2020 годы</t>
  </si>
  <si>
    <t>4.4.</t>
  </si>
  <si>
    <t>14.</t>
  </si>
  <si>
    <t>14.1.</t>
  </si>
  <si>
    <t>Программа модернизации здравоохранения Краснодарского края (реконструкция) 2011-2013 г</t>
  </si>
  <si>
    <t>5221613</t>
  </si>
  <si>
    <t>Выплата премий администрации Краснодарского края победителям краевого конкурса среди дошкольных образовательных учреждений, внедряющих инновационные образовательные программы</t>
  </si>
  <si>
    <t>Реализация мероприятий подпрограммы «Доступная среда» на 2012-2015 годы»</t>
  </si>
  <si>
    <t>5222704</t>
  </si>
  <si>
    <t>5222499</t>
  </si>
  <si>
    <t>Реализация других мероприятий краевой целевой программы "Культура Кубани (на 2012-2014 годы)"</t>
  </si>
  <si>
    <r>
      <t>ИТОГО</t>
    </r>
    <r>
      <rPr>
        <sz val="17"/>
        <rFont val="Times New Roman"/>
        <family val="1"/>
      </rPr>
      <t xml:space="preserve"> за счёт всех источников</t>
    </r>
  </si>
  <si>
    <r>
      <t xml:space="preserve">Краевая целевая программа "Дети Кубани" на 2009 - 2013 годы </t>
    </r>
    <r>
      <rPr>
        <sz val="17"/>
        <rFont val="Times New Roman"/>
        <family val="1"/>
      </rPr>
      <t>(обеспечение жильем детей-сирот, детей, оставшихся без попечения родителей, детей, находящихся под опекой (попечительством), а также лиц из их числа путем приобретения (строительства) жилых помещений с последующей передачей их по договорам социального найма, финансовое обеспечение которого осуществляется за счет средств краевого бюджета)</t>
    </r>
  </si>
  <si>
    <t>Мероприятия долгосрочной краевой целевой программы «Развитие образования в Краснодарском крае на 2011-2015 годы», финансовое обеспечение которых осуществляется за счёт средств федерального бюджета</t>
  </si>
  <si>
    <t>4362101</t>
  </si>
  <si>
    <t>2.3.</t>
  </si>
  <si>
    <t>2.4.</t>
  </si>
  <si>
    <t>5221000</t>
  </si>
  <si>
    <t>5243900</t>
  </si>
  <si>
    <t>вся модернизация (096.00.00)</t>
  </si>
  <si>
    <t>1008901 (01.03.57 и 01.03.56)</t>
  </si>
  <si>
    <r>
      <t xml:space="preserve">5241500 </t>
    </r>
    <r>
      <rPr>
        <sz val="14"/>
        <rFont val="Times New Roman"/>
        <family val="1"/>
      </rPr>
      <t>(без кода ист.011)</t>
    </r>
  </si>
  <si>
    <r>
      <t xml:space="preserve">5229900 </t>
    </r>
    <r>
      <rPr>
        <sz val="10"/>
        <rFont val="Times New Roman"/>
        <family val="1"/>
      </rPr>
      <t>(0408,0409,0412)</t>
    </r>
  </si>
  <si>
    <r>
      <t xml:space="preserve">5229900 </t>
    </r>
    <r>
      <rPr>
        <sz val="11"/>
        <rFont val="Times New Roman"/>
        <family val="1"/>
      </rPr>
      <t>(0113)</t>
    </r>
  </si>
  <si>
    <t>5227000</t>
  </si>
  <si>
    <r>
      <t xml:space="preserve">5241300 </t>
    </r>
    <r>
      <rPr>
        <sz val="10"/>
        <rFont val="Times New Roman"/>
        <family val="1"/>
      </rPr>
      <t>(для 0412 по т.ср.01.22.13 и по т.фин.6.99)</t>
    </r>
  </si>
  <si>
    <r>
      <t xml:space="preserve">2603001 </t>
    </r>
    <r>
      <rPr>
        <sz val="10"/>
        <rFont val="Times New Roman"/>
        <family val="1"/>
      </rPr>
      <t>(по 0405- 902-01.03.10)</t>
    </r>
    <r>
      <rPr>
        <b/>
        <sz val="14"/>
        <rFont val="Times New Roman"/>
        <family val="1"/>
      </rPr>
      <t xml:space="preserve"> и 2603002 </t>
    </r>
    <r>
      <rPr>
        <sz val="10"/>
        <rFont val="Times New Roman"/>
        <family val="1"/>
      </rPr>
      <t xml:space="preserve">(по 0405- 902-01.02.10) </t>
    </r>
  </si>
  <si>
    <r>
      <t xml:space="preserve">5052120 </t>
    </r>
    <r>
      <rPr>
        <sz val="10"/>
        <rFont val="Times New Roman"/>
        <family val="1"/>
      </rPr>
      <t>(0501 код ист.777)</t>
    </r>
  </si>
  <si>
    <r>
      <t xml:space="preserve">5229900 </t>
    </r>
    <r>
      <rPr>
        <sz val="10"/>
        <rFont val="Times New Roman"/>
        <family val="1"/>
      </rPr>
      <t>(0502)</t>
    </r>
  </si>
  <si>
    <t>5240500</t>
  </si>
  <si>
    <t>5229200</t>
  </si>
  <si>
    <t>5226430</t>
  </si>
  <si>
    <r>
      <t xml:space="preserve">5229900 </t>
    </r>
    <r>
      <rPr>
        <sz val="10"/>
        <rFont val="Times New Roman"/>
        <family val="1"/>
      </rPr>
      <t>(0503)</t>
    </r>
  </si>
  <si>
    <r>
      <t>5229900</t>
    </r>
    <r>
      <rPr>
        <sz val="10"/>
        <rFont val="Times New Roman"/>
        <family val="1"/>
      </rPr>
      <t xml:space="preserve"> (0701 и 0702)</t>
    </r>
  </si>
  <si>
    <r>
      <t xml:space="preserve">5224100 </t>
    </r>
    <r>
      <rPr>
        <sz val="10"/>
        <rFont val="Times New Roman"/>
        <family val="1"/>
      </rPr>
      <t>(напр.777, КВР 411, Ист.777,918)</t>
    </r>
  </si>
  <si>
    <r>
      <t xml:space="preserve">5229900 </t>
    </r>
    <r>
      <rPr>
        <sz val="10"/>
        <rFont val="Times New Roman"/>
        <family val="1"/>
      </rPr>
      <t>(0801)</t>
    </r>
  </si>
  <si>
    <r>
      <t xml:space="preserve">1020220 </t>
    </r>
    <r>
      <rPr>
        <sz val="10"/>
        <rFont val="Times New Roman"/>
        <family val="1"/>
      </rPr>
      <t>(ФКР 0900)</t>
    </r>
  </si>
  <si>
    <r>
      <t xml:space="preserve">5229900 </t>
    </r>
    <r>
      <rPr>
        <sz val="10"/>
        <rFont val="Times New Roman"/>
        <family val="1"/>
      </rPr>
      <t>(1101)</t>
    </r>
  </si>
  <si>
    <t>5227100</t>
  </si>
  <si>
    <t>Мероприятия подпрограммы «Доступная среда» на 2012-2015 годы, финансовое обеспечение которых осуществляется за счёт средств краевого бюджета</t>
  </si>
  <si>
    <r>
      <t xml:space="preserve">9981799 </t>
    </r>
    <r>
      <rPr>
        <sz val="10"/>
        <rFont val="Times New Roman"/>
        <family val="1"/>
      </rPr>
      <t xml:space="preserve">(для 0408,  , т.ср.01.03.98). </t>
    </r>
    <r>
      <rPr>
        <b/>
        <sz val="14"/>
        <rFont val="Times New Roman"/>
        <family val="1"/>
      </rPr>
      <t xml:space="preserve">и 3170110 </t>
    </r>
    <r>
      <rPr>
        <sz val="10"/>
        <rFont val="Times New Roman"/>
        <family val="1"/>
      </rPr>
      <t>(по т.ср.01.22.88)</t>
    </r>
  </si>
  <si>
    <r>
      <t xml:space="preserve">Информация об исполнении федеральных целевых программ, долгосрочных краевых целевых программ, по состоянию </t>
    </r>
    <r>
      <rPr>
        <b/>
        <u val="single"/>
        <sz val="20"/>
        <rFont val="Times New Roman"/>
        <family val="1"/>
      </rPr>
      <t xml:space="preserve"> на  1 декабря 2013 года, </t>
    </r>
    <r>
      <rPr>
        <b/>
        <sz val="20"/>
        <rFont val="Times New Roman"/>
        <family val="1"/>
      </rPr>
      <t>предусмотренных для  муниципального образования город Краснодар на 2013 год</t>
    </r>
  </si>
  <si>
    <t>профинансировано по состоянию на 1.12.2013 года</t>
  </si>
  <si>
    <t>1009098 и 1009099</t>
  </si>
  <si>
    <t>5223100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</si>
  <si>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</si>
  <si>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</si>
  <si>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</si>
  <si>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</si>
  <si>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</si>
  <si>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</si>
  <si>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</si>
  <si>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</si>
  <si>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</si>
  <si>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</si>
  <si>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2.2.1.</t>
  </si>
  <si>
    <t>2.2.2.</t>
  </si>
  <si>
    <t>2.2.3.</t>
  </si>
  <si>
    <t>2.2.4.</t>
  </si>
  <si>
    <t>2.5.</t>
  </si>
  <si>
    <t>2.6.</t>
  </si>
  <si>
    <t>2.7.</t>
  </si>
  <si>
    <t>2.8.</t>
  </si>
  <si>
    <t>2.9.</t>
  </si>
  <si>
    <t>2.10.</t>
  </si>
  <si>
    <t>4.1.1.</t>
  </si>
  <si>
    <t>4.1.2.</t>
  </si>
  <si>
    <t>5.2.</t>
  </si>
  <si>
    <t>5.3.</t>
  </si>
  <si>
    <t>5.4.</t>
  </si>
  <si>
    <t>6.1.1.</t>
  </si>
  <si>
    <t>6.1.2.</t>
  </si>
  <si>
    <t>6.1.3.</t>
  </si>
  <si>
    <t>8.2.</t>
  </si>
  <si>
    <t>8.3.</t>
  </si>
  <si>
    <t>8.4.</t>
  </si>
  <si>
    <t>8.5.</t>
  </si>
  <si>
    <t>8.6.</t>
  </si>
  <si>
    <t>8.7</t>
  </si>
  <si>
    <t>10.2.</t>
  </si>
  <si>
    <t>10.3.</t>
  </si>
  <si>
    <t>10.4.</t>
  </si>
  <si>
    <t>10.5.</t>
  </si>
  <si>
    <t>12.2.</t>
  </si>
  <si>
    <t>15.</t>
  </si>
  <si>
    <t>15.1.</t>
  </si>
  <si>
    <t>15.2.</t>
  </si>
  <si>
    <t>исполнено по состоянию на  01.12.2013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</si>
</sst>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_ ;\-#,##0.0\ "/>
    <numFmt numFmtId="168" formatCode="#,##0.000"/>
    <numFmt numFmtId="169" formatCode="#,##0.00_ ;\-#,##0.00\ "/>
    <numFmt numFmtId="170" formatCode="0.000%"/>
    <numFmt numFmtId="171" formatCode="0.0000%"/>
    <numFmt numFmtId="172" formatCode="#,##0_ ;\-#,##0\ "/>
    <numFmt numFmtId="173" formatCode="000\.00\.000\.0"/>
    <numFmt numFmtId="174" formatCode="0000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;[Red]\-#,##0.00;0.00"/>
    <numFmt numFmtId="180" formatCode="#,##0.000;[Red]\-#,##0.000;0.000"/>
    <numFmt numFmtId="181" formatCode="#,##0.0;[Red]\-#,##0.0;0.0"/>
    <numFmt numFmtId="182" formatCode="0000000.0"/>
    <numFmt numFmtId="183" formatCode="0000000.00"/>
    <numFmt numFmtId="184" formatCode="0000000.000"/>
    <numFmt numFmtId="185" formatCode="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9.25"/>
      <name val="Times New Roman"/>
      <family val="1"/>
    </font>
    <font>
      <sz val="10.5"/>
      <name val="Times New Roman"/>
      <family val="1"/>
    </font>
    <font>
      <sz val="11.5"/>
      <name val="Times New Roman"/>
      <family val="1"/>
    </font>
    <font>
      <sz val="8.75"/>
      <name val="Times New Roman"/>
      <family val="1"/>
    </font>
    <font>
      <sz val="11"/>
      <name val="Times New Roman"/>
      <family val="1"/>
    </font>
    <font>
      <sz val="17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b/>
      <sz val="17"/>
      <name val="Times New Roman"/>
      <family val="1"/>
    </font>
    <font>
      <i/>
      <sz val="17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.7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65" fontId="5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169" fontId="18" fillId="0" borderId="0" xfId="20" applyNumberFormat="1" applyFont="1" applyFill="1" applyBorder="1" applyAlignment="1">
      <alignment vertical="center"/>
    </xf>
    <xf numFmtId="169" fontId="18" fillId="0" borderId="0" xfId="20" applyNumberFormat="1" applyFont="1" applyFill="1" applyBorder="1" applyAlignment="1">
      <alignment horizontal="right" vertical="center"/>
    </xf>
    <xf numFmtId="165" fontId="18" fillId="0" borderId="0" xfId="20" applyNumberFormat="1" applyFont="1" applyFill="1" applyBorder="1" applyAlignment="1">
      <alignment vertical="center"/>
    </xf>
    <xf numFmtId="166" fontId="18" fillId="0" borderId="0" xfId="19" applyNumberFormat="1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wrapText="1"/>
    </xf>
    <xf numFmtId="166" fontId="5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0" fontId="18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vertical="center" wrapText="1"/>
    </xf>
    <xf numFmtId="166" fontId="14" fillId="0" borderId="1" xfId="0" applyNumberFormat="1" applyFont="1" applyFill="1" applyBorder="1" applyAlignment="1">
      <alignment vertical="center" wrapText="1"/>
    </xf>
    <xf numFmtId="165" fontId="14" fillId="0" borderId="1" xfId="0" applyNumberFormat="1" applyFont="1" applyFill="1" applyBorder="1" applyAlignment="1">
      <alignment vertical="center"/>
    </xf>
    <xf numFmtId="165" fontId="18" fillId="0" borderId="1" xfId="0" applyNumberFormat="1" applyFont="1" applyFill="1" applyBorder="1" applyAlignment="1">
      <alignment vertical="center"/>
    </xf>
    <xf numFmtId="166" fontId="18" fillId="0" borderId="1" xfId="19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Continuous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right" vertical="center"/>
    </xf>
    <xf numFmtId="166" fontId="18" fillId="0" borderId="1" xfId="19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right" vertical="center"/>
    </xf>
    <xf numFmtId="165" fontId="18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166" fontId="18" fillId="0" borderId="1" xfId="19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165" fontId="18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left" vertical="center" wrapText="1"/>
    </xf>
    <xf numFmtId="166" fontId="18" fillId="0" borderId="1" xfId="0" applyNumberFormat="1" applyFont="1" applyFill="1" applyBorder="1" applyAlignment="1">
      <alignment horizontal="right" vertical="center"/>
    </xf>
    <xf numFmtId="0" fontId="26" fillId="2" borderId="0" xfId="0" applyFont="1" applyFill="1" applyAlignment="1">
      <alignment horizontal="center"/>
    </xf>
    <xf numFmtId="4" fontId="24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" fontId="18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horizontal="center"/>
    </xf>
    <xf numFmtId="165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165" fontId="26" fillId="2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4" fillId="0" borderId="0" xfId="0" applyFont="1" applyAlignment="1">
      <alignment/>
    </xf>
    <xf numFmtId="49" fontId="1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26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6" fillId="0" borderId="0" xfId="0" applyFont="1" applyAlignment="1">
      <alignment horizontal="center" vertical="center" wrapText="1"/>
    </xf>
    <xf numFmtId="4" fontId="26" fillId="2" borderId="0" xfId="0" applyNumberFormat="1" applyFont="1" applyFill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vertical="justify"/>
    </xf>
    <xf numFmtId="0" fontId="14" fillId="0" borderId="0" xfId="0" applyFont="1" applyFill="1" applyAlignment="1">
      <alignment vertical="center" wrapText="1"/>
    </xf>
    <xf numFmtId="165" fontId="18" fillId="0" borderId="1" xfId="20" applyNumberFormat="1" applyFont="1" applyFill="1" applyBorder="1" applyAlignment="1">
      <alignment vertical="center" wrapText="1"/>
    </xf>
    <xf numFmtId="165" fontId="18" fillId="0" borderId="1" xfId="20" applyNumberFormat="1" applyFont="1" applyFill="1" applyBorder="1" applyAlignment="1">
      <alignment horizontal="right" vertical="center" wrapText="1"/>
    </xf>
    <xf numFmtId="167" fontId="18" fillId="0" borderId="1" xfId="2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66" fontId="0" fillId="3" borderId="0" xfId="0" applyNumberFormat="1" applyFont="1" applyFill="1" applyAlignment="1">
      <alignment horizontal="center"/>
    </xf>
    <xf numFmtId="166" fontId="0" fillId="3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/>
              <a:t>Информация об исполнении федеральных, краевых целевых программ по состоянию на 1 декабря, предусмотренных для муниципального образования город Краснодар на 2013 год</a:t>
            </a:r>
          </a:p>
        </c:rich>
      </c:tx>
      <c:layout>
        <c:manualLayout>
          <c:xMode val="factor"/>
          <c:yMode val="factor"/>
          <c:x val="0.100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325"/>
          <c:w val="0.94525"/>
          <c:h val="0.773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3366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99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93366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66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CC99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80008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100,0%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
49,3 %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33,5 %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
70,4 %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69,0 %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99,7 %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 82,8 %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
39,5%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'доп таблица'!$B$2:$B$9</c:f>
              <c:strCache>
                <c:ptCount val="8"/>
                <c:pt idx="0">
                  <c:v>Общегосударственные вопросы</c:v>
                </c:pt>
                <c:pt idx="1">
                  <c:v>Национальная экономика</c:v>
                </c:pt>
                <c:pt idx="2">
                  <c:v>Жилищно-коммунальное хозяйство</c:v>
                </c:pt>
                <c:pt idx="3">
                  <c:v>Образование</c:v>
                </c:pt>
                <c:pt idx="4">
                  <c:v>Культура</c:v>
                </c:pt>
                <c:pt idx="5">
                  <c:v>Здравоохранение</c:v>
                </c:pt>
                <c:pt idx="6">
                  <c:v>Социальная политика</c:v>
                </c:pt>
                <c:pt idx="7">
                  <c:v>Физическая культура и спорт</c:v>
                </c:pt>
              </c:strCache>
            </c:strRef>
          </c:cat>
          <c:val>
            <c:numRef>
              <c:f>'доп таблица'!$C$2:$C$9</c:f>
              <c:numCache>
                <c:ptCount val="8"/>
                <c:pt idx="0">
                  <c:v>1</c:v>
                </c:pt>
                <c:pt idx="1">
                  <c:v>0.4932751313704968</c:v>
                </c:pt>
                <c:pt idx="2">
                  <c:v>0.3351567771530262</c:v>
                </c:pt>
                <c:pt idx="3">
                  <c:v>0.7040317342463865</c:v>
                </c:pt>
                <c:pt idx="4">
                  <c:v>0.6895550094888351</c:v>
                </c:pt>
                <c:pt idx="5">
                  <c:v>0.997499906871531</c:v>
                </c:pt>
                <c:pt idx="6">
                  <c:v>0.8283183831043488</c:v>
                </c:pt>
                <c:pt idx="7">
                  <c:v>0.39510690024710166</c:v>
                </c:pt>
              </c:numCache>
            </c:numRef>
          </c:val>
        </c:ser>
        <c:overlap val="-30"/>
        <c:gapWidth val="100"/>
        <c:axId val="53264902"/>
        <c:axId val="9622071"/>
      </c:barChart>
      <c:catAx>
        <c:axId val="53264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9622071"/>
        <c:crosses val="autoZero"/>
        <c:auto val="1"/>
        <c:lblOffset val="40"/>
        <c:noMultiLvlLbl val="0"/>
      </c:catAx>
      <c:valAx>
        <c:axId val="962207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Процент 
исполнения</a:t>
                </a:r>
              </a:p>
            </c:rich>
          </c:tx>
          <c:layout>
            <c:manualLayout>
              <c:xMode val="factor"/>
              <c:yMode val="factor"/>
              <c:x val="0.016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3264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30</xdr:row>
      <xdr:rowOff>0</xdr:rowOff>
    </xdr:from>
    <xdr:to>
      <xdr:col>12</xdr:col>
      <xdr:colOff>219075</xdr:colOff>
      <xdr:row>30</xdr:row>
      <xdr:rowOff>190500</xdr:rowOff>
    </xdr:to>
    <xdr:pic>
      <xdr:nvPicPr>
        <xdr:cNvPr id="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35950" y="39176325"/>
          <a:ext cx="2190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9</xdr:col>
      <xdr:colOff>742950</xdr:colOff>
      <xdr:row>22</xdr:row>
      <xdr:rowOff>47625</xdr:rowOff>
    </xdr:to>
    <xdr:graphicFrame>
      <xdr:nvGraphicFramePr>
        <xdr:cNvPr id="1" name="Chart 3"/>
        <xdr:cNvGraphicFramePr/>
      </xdr:nvGraphicFramePr>
      <xdr:xfrm>
        <a:off x="676275" y="0"/>
        <a:ext cx="85153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L116"/>
  <sheetViews>
    <sheetView tabSelected="1" view="pageBreakPreview" zoomScale="60" zoomScaleNormal="50" workbookViewId="0" topLeftCell="A1">
      <pane xSplit="3" ySplit="8" topLeftCell="D10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08" sqref="I108"/>
    </sheetView>
  </sheetViews>
  <sheetFormatPr defaultColWidth="9.125" defaultRowHeight="12.75" outlineLevelRow="1" outlineLevelCol="1"/>
  <cols>
    <col min="1" max="1" width="11.25390625" style="1" customWidth="1"/>
    <col min="2" max="2" width="16.625" style="33" hidden="1" customWidth="1" outlineLevel="1"/>
    <col min="3" max="3" width="67.25390625" style="17" customWidth="1" collapsed="1"/>
    <col min="4" max="4" width="19.375" style="3" customWidth="1"/>
    <col min="5" max="5" width="25.00390625" style="3" customWidth="1"/>
    <col min="6" max="6" width="25.25390625" style="3" customWidth="1"/>
    <col min="7" max="7" width="19.375" style="15" customWidth="1"/>
    <col min="8" max="8" width="20.125" style="3" customWidth="1"/>
    <col min="9" max="9" width="25.25390625" style="3" customWidth="1"/>
    <col min="10" max="10" width="25.625" style="3" customWidth="1"/>
    <col min="11" max="11" width="17.375" style="16" customWidth="1"/>
    <col min="12" max="12" width="18.875" style="37" customWidth="1"/>
    <col min="13" max="13" width="12.625" style="3" customWidth="1"/>
    <col min="14" max="16384" width="10.375" style="3" customWidth="1"/>
  </cols>
  <sheetData>
    <row r="1" spans="1:12" ht="23.25">
      <c r="A1" s="2"/>
      <c r="B1" s="99"/>
      <c r="C1" s="100"/>
      <c r="D1" s="101"/>
      <c r="E1" s="101"/>
      <c r="F1" s="101"/>
      <c r="G1" s="102"/>
      <c r="H1" s="101"/>
      <c r="I1" s="101"/>
      <c r="J1" s="101"/>
      <c r="K1" s="103"/>
      <c r="L1" s="104"/>
    </row>
    <row r="2" spans="1:12" ht="30" customHeight="1">
      <c r="A2" s="2"/>
      <c r="B2" s="99"/>
      <c r="C2" s="100"/>
      <c r="D2" s="101"/>
      <c r="E2" s="101"/>
      <c r="F2" s="101"/>
      <c r="G2" s="102"/>
      <c r="H2" s="101"/>
      <c r="I2" s="101"/>
      <c r="J2" s="101"/>
      <c r="K2" s="105" t="s">
        <v>8</v>
      </c>
      <c r="L2" s="105"/>
    </row>
    <row r="3" spans="1:12" ht="63.75" customHeight="1">
      <c r="A3" s="88" t="s">
        <v>184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38.25" customHeight="1">
      <c r="A4" s="13"/>
      <c r="B4" s="34"/>
      <c r="C4" s="31"/>
      <c r="D4" s="13"/>
      <c r="E4" s="13"/>
      <c r="F4" s="13"/>
      <c r="G4" s="13"/>
      <c r="H4" s="13"/>
      <c r="I4" s="13"/>
      <c r="J4" s="13"/>
      <c r="K4" s="13"/>
      <c r="L4" s="36"/>
    </row>
    <row r="5" spans="1:12" ht="25.5" customHeight="1">
      <c r="A5" s="2"/>
      <c r="B5" s="35"/>
      <c r="C5" s="26"/>
      <c r="D5" s="14"/>
      <c r="E5" s="101"/>
      <c r="F5" s="101"/>
      <c r="G5" s="102"/>
      <c r="H5" s="87" t="s">
        <v>0</v>
      </c>
      <c r="I5" s="87"/>
      <c r="J5" s="87"/>
      <c r="K5" s="87"/>
      <c r="L5" s="87"/>
    </row>
    <row r="6" spans="1:12" s="18" customFormat="1" ht="42" customHeight="1">
      <c r="A6" s="86" t="s">
        <v>20</v>
      </c>
      <c r="B6" s="86" t="s">
        <v>34</v>
      </c>
      <c r="C6" s="89" t="s">
        <v>1</v>
      </c>
      <c r="D6" s="90" t="s">
        <v>17</v>
      </c>
      <c r="E6" s="90"/>
      <c r="F6" s="90"/>
      <c r="G6" s="90"/>
      <c r="H6" s="90" t="s">
        <v>185</v>
      </c>
      <c r="I6" s="90"/>
      <c r="J6" s="90"/>
      <c r="K6" s="90"/>
      <c r="L6" s="91" t="s">
        <v>14</v>
      </c>
    </row>
    <row r="7" spans="1:12" s="18" customFormat="1" ht="36.75" customHeight="1">
      <c r="A7" s="86"/>
      <c r="B7" s="86"/>
      <c r="C7" s="89"/>
      <c r="D7" s="89" t="s">
        <v>2</v>
      </c>
      <c r="E7" s="47" t="s">
        <v>3</v>
      </c>
      <c r="F7" s="47"/>
      <c r="G7" s="90" t="s">
        <v>154</v>
      </c>
      <c r="H7" s="89" t="s">
        <v>2</v>
      </c>
      <c r="I7" s="47" t="s">
        <v>3</v>
      </c>
      <c r="J7" s="47"/>
      <c r="K7" s="92" t="s">
        <v>154</v>
      </c>
      <c r="L7" s="91"/>
    </row>
    <row r="8" spans="1:12" s="18" customFormat="1" ht="149.25" customHeight="1">
      <c r="A8" s="89"/>
      <c r="B8" s="86"/>
      <c r="C8" s="89"/>
      <c r="D8" s="89"/>
      <c r="E8" s="46" t="s">
        <v>5</v>
      </c>
      <c r="F8" s="46" t="s">
        <v>137</v>
      </c>
      <c r="G8" s="89"/>
      <c r="H8" s="89"/>
      <c r="I8" s="46" t="s">
        <v>5</v>
      </c>
      <c r="J8" s="46" t="s">
        <v>137</v>
      </c>
      <c r="K8" s="93"/>
      <c r="L8" s="91"/>
    </row>
    <row r="9" spans="1:12" s="18" customFormat="1" ht="49.5" customHeight="1" outlineLevel="1">
      <c r="A9" s="39" t="s">
        <v>18</v>
      </c>
      <c r="B9" s="40"/>
      <c r="C9" s="50" t="s">
        <v>6</v>
      </c>
      <c r="D9" s="41">
        <f aca="true" t="shared" si="0" ref="D9:L9">D11</f>
        <v>0</v>
      </c>
      <c r="E9" s="41">
        <f t="shared" si="0"/>
        <v>0</v>
      </c>
      <c r="F9" s="41">
        <f t="shared" si="0"/>
        <v>13888</v>
      </c>
      <c r="G9" s="41">
        <f t="shared" si="0"/>
        <v>13888</v>
      </c>
      <c r="H9" s="41">
        <f t="shared" si="0"/>
        <v>0</v>
      </c>
      <c r="I9" s="41">
        <f t="shared" si="0"/>
        <v>0</v>
      </c>
      <c r="J9" s="41">
        <f t="shared" si="0"/>
        <v>0</v>
      </c>
      <c r="K9" s="41">
        <f t="shared" si="0"/>
        <v>0</v>
      </c>
      <c r="L9" s="42">
        <f t="shared" si="0"/>
        <v>0</v>
      </c>
    </row>
    <row r="10" spans="1:12" s="18" customFormat="1" ht="29.25" customHeight="1" outlineLevel="1">
      <c r="A10" s="39"/>
      <c r="B10" s="40"/>
      <c r="C10" s="50" t="s">
        <v>4</v>
      </c>
      <c r="D10" s="41"/>
      <c r="E10" s="41"/>
      <c r="F10" s="41"/>
      <c r="G10" s="41"/>
      <c r="H10" s="41"/>
      <c r="I10" s="41"/>
      <c r="J10" s="41"/>
      <c r="K10" s="41"/>
      <c r="L10" s="42"/>
    </row>
    <row r="11" spans="1:12" s="18" customFormat="1" ht="129" customHeight="1" outlineLevel="1">
      <c r="A11" s="39" t="s">
        <v>10</v>
      </c>
      <c r="B11" s="40" t="s">
        <v>187</v>
      </c>
      <c r="C11" s="50" t="s">
        <v>188</v>
      </c>
      <c r="D11" s="43">
        <v>0</v>
      </c>
      <c r="E11" s="41">
        <v>0</v>
      </c>
      <c r="F11" s="41">
        <v>13888</v>
      </c>
      <c r="G11" s="44">
        <f>D11+E11+F11</f>
        <v>13888</v>
      </c>
      <c r="H11" s="41">
        <v>0</v>
      </c>
      <c r="I11" s="41">
        <v>0</v>
      </c>
      <c r="J11" s="41">
        <v>0</v>
      </c>
      <c r="K11" s="44">
        <f>H11+I11+J11</f>
        <v>0</v>
      </c>
      <c r="L11" s="45">
        <f>K11/G11</f>
        <v>0</v>
      </c>
    </row>
    <row r="12" spans="1:12" s="19" customFormat="1" ht="54.75" customHeight="1" outlineLevel="1">
      <c r="A12" s="51" t="s">
        <v>21</v>
      </c>
      <c r="B12" s="52"/>
      <c r="C12" s="50" t="s">
        <v>32</v>
      </c>
      <c r="D12" s="53">
        <f>D14+D25+D31+D32+D33+D34+D35+D36+D37+D38</f>
        <v>98955.8</v>
      </c>
      <c r="E12" s="53">
        <f>E14+E25+E31+E32+E33+E34+E35+E36+E37+E38</f>
        <v>0</v>
      </c>
      <c r="F12" s="53">
        <f>F14+F25+F31+F32+F33+F34+F35+F36+F37+F38</f>
        <v>1148017</v>
      </c>
      <c r="G12" s="53">
        <f>D12+E12+F12</f>
        <v>1246972.8</v>
      </c>
      <c r="H12" s="53">
        <f>H14+H25+H31+H32+H33+H34+H35+H36+H37+H38</f>
        <v>89527.5</v>
      </c>
      <c r="I12" s="53">
        <f>I14+I25+I31+I32+I33+I34+I35+I36+I37+I38</f>
        <v>0</v>
      </c>
      <c r="J12" s="53">
        <f>J14+J25+J31+J32+J33+J34+J35+J36+J37+J38</f>
        <v>1001009.3999999999</v>
      </c>
      <c r="K12" s="53">
        <f>H12+I12+J12</f>
        <v>1090536.9</v>
      </c>
      <c r="L12" s="54">
        <f>K12/G12</f>
        <v>0.8745474640665778</v>
      </c>
    </row>
    <row r="13" spans="1:12" s="20" customFormat="1" ht="42" customHeight="1" outlineLevel="1">
      <c r="A13" s="55"/>
      <c r="B13" s="56"/>
      <c r="C13" s="57" t="s">
        <v>4</v>
      </c>
      <c r="D13" s="58"/>
      <c r="E13" s="58"/>
      <c r="F13" s="58"/>
      <c r="G13" s="53"/>
      <c r="H13" s="58"/>
      <c r="I13" s="58"/>
      <c r="J13" s="58"/>
      <c r="K13" s="53"/>
      <c r="L13" s="54"/>
    </row>
    <row r="14" spans="1:12" s="20" customFormat="1" ht="93" customHeight="1" outlineLevel="1">
      <c r="A14" s="59" t="s">
        <v>22</v>
      </c>
      <c r="B14" s="56"/>
      <c r="C14" s="50" t="s">
        <v>33</v>
      </c>
      <c r="D14" s="58">
        <f>SUM(D16:D24)</f>
        <v>74779.8</v>
      </c>
      <c r="E14" s="58">
        <f>SUM(E16:E24)</f>
        <v>0</v>
      </c>
      <c r="F14" s="58">
        <f>SUM(F16:F24)</f>
        <v>693354.3</v>
      </c>
      <c r="G14" s="53">
        <f>D14+E14+F14</f>
        <v>768134.1000000001</v>
      </c>
      <c r="H14" s="58">
        <f>SUM(H16:H24)</f>
        <v>66347.5</v>
      </c>
      <c r="I14" s="58">
        <f>SUM(I16:I24)</f>
        <v>0</v>
      </c>
      <c r="J14" s="58">
        <f>SUM(J16:J24)</f>
        <v>620945.9</v>
      </c>
      <c r="K14" s="53">
        <f>H14+I14+J14</f>
        <v>687293.4</v>
      </c>
      <c r="L14" s="54">
        <f>K14/G14</f>
        <v>0.8947570482810228</v>
      </c>
    </row>
    <row r="15" spans="1:12" s="20" customFormat="1" ht="39.75" customHeight="1" outlineLevel="1">
      <c r="A15" s="55"/>
      <c r="B15" s="56"/>
      <c r="C15" s="60" t="s">
        <v>4</v>
      </c>
      <c r="D15" s="58"/>
      <c r="E15" s="58"/>
      <c r="F15" s="58"/>
      <c r="G15" s="53"/>
      <c r="H15" s="58"/>
      <c r="I15" s="58"/>
      <c r="J15" s="58"/>
      <c r="K15" s="53"/>
      <c r="L15" s="54"/>
    </row>
    <row r="16" spans="1:12" s="20" customFormat="1" ht="141" customHeight="1" outlineLevel="1">
      <c r="A16" s="55" t="s">
        <v>189</v>
      </c>
      <c r="B16" s="56" t="s">
        <v>37</v>
      </c>
      <c r="C16" s="60" t="s">
        <v>38</v>
      </c>
      <c r="D16" s="58">
        <v>0</v>
      </c>
      <c r="E16" s="58"/>
      <c r="F16" s="58">
        <v>1468</v>
      </c>
      <c r="G16" s="53">
        <f aca="true" t="shared" si="1" ref="G16:G32">D16+E16+F16</f>
        <v>1468</v>
      </c>
      <c r="H16" s="58">
        <v>0</v>
      </c>
      <c r="I16" s="58">
        <v>0</v>
      </c>
      <c r="J16" s="58">
        <v>1468</v>
      </c>
      <c r="K16" s="53">
        <f aca="true" t="shared" si="2" ref="K16:K25">H16+I16+J16</f>
        <v>1468</v>
      </c>
      <c r="L16" s="54">
        <f aca="true" t="shared" si="3" ref="L16:L25">K16/G16</f>
        <v>1</v>
      </c>
    </row>
    <row r="17" spans="1:12" s="20" customFormat="1" ht="228" customHeight="1" outlineLevel="1">
      <c r="A17" s="55" t="s">
        <v>190</v>
      </c>
      <c r="B17" s="56" t="s">
        <v>28</v>
      </c>
      <c r="C17" s="60" t="s">
        <v>31</v>
      </c>
      <c r="D17" s="58">
        <v>0</v>
      </c>
      <c r="E17" s="58"/>
      <c r="F17" s="58">
        <v>93241.5</v>
      </c>
      <c r="G17" s="53">
        <f t="shared" si="1"/>
        <v>93241.5</v>
      </c>
      <c r="H17" s="58">
        <v>0</v>
      </c>
      <c r="I17" s="58"/>
      <c r="J17" s="58">
        <v>82526.1</v>
      </c>
      <c r="K17" s="53">
        <f t="shared" si="2"/>
        <v>82526.1</v>
      </c>
      <c r="L17" s="54">
        <f t="shared" si="3"/>
        <v>0.8850790688695485</v>
      </c>
    </row>
    <row r="18" spans="1:12" s="20" customFormat="1" ht="125.25" customHeight="1" outlineLevel="1">
      <c r="A18" s="55" t="s">
        <v>191</v>
      </c>
      <c r="B18" s="56" t="s">
        <v>27</v>
      </c>
      <c r="C18" s="60" t="s">
        <v>30</v>
      </c>
      <c r="D18" s="58">
        <v>0</v>
      </c>
      <c r="E18" s="58"/>
      <c r="F18" s="58">
        <v>197893</v>
      </c>
      <c r="G18" s="53">
        <f t="shared" si="1"/>
        <v>197893</v>
      </c>
      <c r="H18" s="58">
        <v>0</v>
      </c>
      <c r="I18" s="58"/>
      <c r="J18" s="58">
        <v>177297.3</v>
      </c>
      <c r="K18" s="53">
        <f t="shared" si="2"/>
        <v>177297.3</v>
      </c>
      <c r="L18" s="54">
        <f t="shared" si="3"/>
        <v>0.8959250706189708</v>
      </c>
    </row>
    <row r="19" spans="1:12" s="20" customFormat="1" ht="147" customHeight="1" outlineLevel="1">
      <c r="A19" s="55" t="s">
        <v>192</v>
      </c>
      <c r="B19" s="56" t="s">
        <v>148</v>
      </c>
      <c r="C19" s="60" t="s">
        <v>149</v>
      </c>
      <c r="D19" s="58">
        <v>0</v>
      </c>
      <c r="E19" s="58"/>
      <c r="F19" s="58">
        <v>3850</v>
      </c>
      <c r="G19" s="53">
        <f>D19+E19+F19</f>
        <v>3850</v>
      </c>
      <c r="H19" s="58">
        <v>0</v>
      </c>
      <c r="I19" s="58"/>
      <c r="J19" s="58">
        <v>2916.3</v>
      </c>
      <c r="K19" s="53">
        <f t="shared" si="2"/>
        <v>2916.3</v>
      </c>
      <c r="L19" s="54">
        <f>K19/G19</f>
        <v>0.7574805194805195</v>
      </c>
    </row>
    <row r="20" spans="1:12" s="20" customFormat="1" ht="106.5" customHeight="1" outlineLevel="1">
      <c r="A20" s="55" t="s">
        <v>193</v>
      </c>
      <c r="B20" s="56" t="s">
        <v>26</v>
      </c>
      <c r="C20" s="60" t="s">
        <v>29</v>
      </c>
      <c r="D20" s="58">
        <v>0</v>
      </c>
      <c r="E20" s="58"/>
      <c r="F20" s="58">
        <v>370906.6</v>
      </c>
      <c r="G20" s="53">
        <f t="shared" si="1"/>
        <v>370906.6</v>
      </c>
      <c r="H20" s="58">
        <v>0</v>
      </c>
      <c r="I20" s="58"/>
      <c r="J20" s="58">
        <v>333613.4</v>
      </c>
      <c r="K20" s="53">
        <f t="shared" si="2"/>
        <v>333613.4</v>
      </c>
      <c r="L20" s="54">
        <f t="shared" si="3"/>
        <v>0.8994539326072927</v>
      </c>
    </row>
    <row r="21" spans="1:12" s="20" customFormat="1" ht="179.25" customHeight="1" outlineLevel="1">
      <c r="A21" s="55" t="s">
        <v>194</v>
      </c>
      <c r="B21" s="56" t="s">
        <v>85</v>
      </c>
      <c r="C21" s="60" t="s">
        <v>88</v>
      </c>
      <c r="D21" s="58">
        <v>0</v>
      </c>
      <c r="E21" s="58"/>
      <c r="F21" s="58">
        <v>1280.2</v>
      </c>
      <c r="G21" s="53">
        <f t="shared" si="1"/>
        <v>1280.2</v>
      </c>
      <c r="H21" s="58">
        <v>0</v>
      </c>
      <c r="I21" s="58"/>
      <c r="J21" s="58">
        <v>1276.5</v>
      </c>
      <c r="K21" s="53">
        <f t="shared" si="2"/>
        <v>1276.5</v>
      </c>
      <c r="L21" s="54">
        <f t="shared" si="3"/>
        <v>0.9971098265895953</v>
      </c>
    </row>
    <row r="22" spans="1:12" s="20" customFormat="1" ht="130.5" customHeight="1" outlineLevel="1">
      <c r="A22" s="55" t="s">
        <v>195</v>
      </c>
      <c r="B22" s="56" t="s">
        <v>86</v>
      </c>
      <c r="C22" s="60" t="s">
        <v>89</v>
      </c>
      <c r="D22" s="58">
        <v>0</v>
      </c>
      <c r="E22" s="58"/>
      <c r="F22" s="58">
        <v>14758.3</v>
      </c>
      <c r="G22" s="53">
        <f t="shared" si="1"/>
        <v>14758.3</v>
      </c>
      <c r="H22" s="58">
        <v>0</v>
      </c>
      <c r="I22" s="58"/>
      <c r="J22" s="58">
        <v>14583.2</v>
      </c>
      <c r="K22" s="53">
        <f t="shared" si="2"/>
        <v>14583.2</v>
      </c>
      <c r="L22" s="54">
        <f t="shared" si="3"/>
        <v>0.9881354898599433</v>
      </c>
    </row>
    <row r="23" spans="1:12" s="20" customFormat="1" ht="220.5" customHeight="1" outlineLevel="1">
      <c r="A23" s="55" t="s">
        <v>196</v>
      </c>
      <c r="B23" s="56" t="s">
        <v>87</v>
      </c>
      <c r="C23" s="57" t="s">
        <v>90</v>
      </c>
      <c r="D23" s="58">
        <v>0</v>
      </c>
      <c r="E23" s="58"/>
      <c r="F23" s="58">
        <v>152.4</v>
      </c>
      <c r="G23" s="53">
        <f>D23+E23+F23</f>
        <v>152.4</v>
      </c>
      <c r="H23" s="58">
        <v>0</v>
      </c>
      <c r="I23" s="58"/>
      <c r="J23" s="58">
        <v>152.4</v>
      </c>
      <c r="K23" s="53">
        <f t="shared" si="2"/>
        <v>152.4</v>
      </c>
      <c r="L23" s="54">
        <f t="shared" si="3"/>
        <v>1</v>
      </c>
    </row>
    <row r="24" spans="1:12" s="20" customFormat="1" ht="84" customHeight="1" outlineLevel="1">
      <c r="A24" s="55" t="s">
        <v>197</v>
      </c>
      <c r="B24" s="56" t="s">
        <v>157</v>
      </c>
      <c r="C24" s="60" t="s">
        <v>91</v>
      </c>
      <c r="D24" s="58">
        <v>74779.8</v>
      </c>
      <c r="E24" s="58"/>
      <c r="F24" s="58">
        <v>9804.3</v>
      </c>
      <c r="G24" s="53">
        <f t="shared" si="1"/>
        <v>84584.1</v>
      </c>
      <c r="H24" s="58">
        <v>66347.5</v>
      </c>
      <c r="I24" s="58"/>
      <c r="J24" s="58">
        <v>7112.7</v>
      </c>
      <c r="K24" s="53">
        <f t="shared" si="2"/>
        <v>73460.2</v>
      </c>
      <c r="L24" s="54">
        <f t="shared" si="3"/>
        <v>0.8684871033681271</v>
      </c>
    </row>
    <row r="25" spans="1:12" s="19" customFormat="1" ht="68.25" customHeight="1" outlineLevel="1">
      <c r="A25" s="59" t="s">
        <v>132</v>
      </c>
      <c r="B25" s="52" t="s">
        <v>134</v>
      </c>
      <c r="C25" s="50" t="s">
        <v>12</v>
      </c>
      <c r="D25" s="53">
        <f>D27+D28+D29+D30</f>
        <v>0</v>
      </c>
      <c r="E25" s="53">
        <f>E27+E28+E29+E30</f>
        <v>0</v>
      </c>
      <c r="F25" s="53">
        <f>F27+F28+F29+F30</f>
        <v>24805</v>
      </c>
      <c r="G25" s="53">
        <f>D25+E25+F25</f>
        <v>24805</v>
      </c>
      <c r="H25" s="53">
        <f>H27+H28+H29+H30</f>
        <v>0</v>
      </c>
      <c r="I25" s="53">
        <f>I27+I28+I29+I30</f>
        <v>0</v>
      </c>
      <c r="J25" s="53">
        <f>J27+J28+J29+J30</f>
        <v>24768.2</v>
      </c>
      <c r="K25" s="53">
        <f t="shared" si="2"/>
        <v>24768.2</v>
      </c>
      <c r="L25" s="54">
        <f t="shared" si="3"/>
        <v>0.998516428139488</v>
      </c>
    </row>
    <row r="26" spans="1:12" s="20" customFormat="1" ht="34.5" customHeight="1" outlineLevel="1">
      <c r="A26" s="55"/>
      <c r="B26" s="56"/>
      <c r="C26" s="60" t="s">
        <v>4</v>
      </c>
      <c r="D26" s="58"/>
      <c r="E26" s="58"/>
      <c r="F26" s="58"/>
      <c r="G26" s="53"/>
      <c r="H26" s="58"/>
      <c r="I26" s="58"/>
      <c r="J26" s="58"/>
      <c r="K26" s="53"/>
      <c r="L26" s="54"/>
    </row>
    <row r="27" spans="1:12" s="20" customFormat="1" ht="203.25" customHeight="1" outlineLevel="1">
      <c r="A27" s="55" t="s">
        <v>198</v>
      </c>
      <c r="B27" s="56" t="s">
        <v>135</v>
      </c>
      <c r="C27" s="57" t="s">
        <v>136</v>
      </c>
      <c r="D27" s="58">
        <v>0</v>
      </c>
      <c r="E27" s="58"/>
      <c r="F27" s="58">
        <v>3848</v>
      </c>
      <c r="G27" s="53">
        <f>D27+E27+F27</f>
        <v>3848</v>
      </c>
      <c r="H27" s="58">
        <v>0</v>
      </c>
      <c r="I27" s="58"/>
      <c r="J27" s="58">
        <v>3848</v>
      </c>
      <c r="K27" s="53">
        <f aca="true" t="shared" si="4" ref="K27:K35">H27+I27+J27</f>
        <v>3848</v>
      </c>
      <c r="L27" s="54">
        <f aca="true" t="shared" si="5" ref="L27:L36">K27/G27</f>
        <v>1</v>
      </c>
    </row>
    <row r="28" spans="1:12" s="20" customFormat="1" ht="183" customHeight="1" outlineLevel="1">
      <c r="A28" s="55" t="s">
        <v>199</v>
      </c>
      <c r="B28" s="56" t="s">
        <v>79</v>
      </c>
      <c r="C28" s="57" t="s">
        <v>81</v>
      </c>
      <c r="D28" s="58">
        <v>0</v>
      </c>
      <c r="E28" s="58"/>
      <c r="F28" s="58">
        <v>2486.8</v>
      </c>
      <c r="G28" s="53">
        <f>D28+E28+F28</f>
        <v>2486.8</v>
      </c>
      <c r="H28" s="58">
        <v>0</v>
      </c>
      <c r="I28" s="58"/>
      <c r="J28" s="58">
        <v>2486.8</v>
      </c>
      <c r="K28" s="53">
        <f t="shared" si="4"/>
        <v>2486.8</v>
      </c>
      <c r="L28" s="54">
        <f t="shared" si="5"/>
        <v>1</v>
      </c>
    </row>
    <row r="29" spans="1:12" s="20" customFormat="1" ht="188.25" customHeight="1" outlineLevel="1">
      <c r="A29" s="55" t="s">
        <v>200</v>
      </c>
      <c r="B29" s="56" t="s">
        <v>103</v>
      </c>
      <c r="C29" s="57" t="s">
        <v>102</v>
      </c>
      <c r="D29" s="58">
        <v>0</v>
      </c>
      <c r="E29" s="58"/>
      <c r="F29" s="58">
        <v>18387.9</v>
      </c>
      <c r="G29" s="53">
        <f>D29+E29+F29</f>
        <v>18387.9</v>
      </c>
      <c r="H29" s="58">
        <v>0</v>
      </c>
      <c r="I29" s="58"/>
      <c r="J29" s="58">
        <v>18374.5</v>
      </c>
      <c r="K29" s="53">
        <f t="shared" si="4"/>
        <v>18374.5</v>
      </c>
      <c r="L29" s="54">
        <f t="shared" si="5"/>
        <v>0.9992712599046111</v>
      </c>
    </row>
    <row r="30" spans="1:12" s="20" customFormat="1" ht="199.5" customHeight="1" outlineLevel="1">
      <c r="A30" s="55" t="s">
        <v>201</v>
      </c>
      <c r="B30" s="56" t="s">
        <v>24</v>
      </c>
      <c r="C30" s="57" t="s">
        <v>23</v>
      </c>
      <c r="D30" s="58">
        <v>0</v>
      </c>
      <c r="E30" s="58"/>
      <c r="F30" s="58">
        <v>82.3</v>
      </c>
      <c r="G30" s="53">
        <f>D30+E30+F30</f>
        <v>82.3</v>
      </c>
      <c r="H30" s="58">
        <v>0</v>
      </c>
      <c r="I30" s="58"/>
      <c r="J30" s="58">
        <v>58.9</v>
      </c>
      <c r="K30" s="53">
        <f t="shared" si="4"/>
        <v>58.9</v>
      </c>
      <c r="L30" s="54">
        <f>K30/G30</f>
        <v>0.715674362089915</v>
      </c>
    </row>
    <row r="31" spans="1:12" s="20" customFormat="1" ht="107.25" customHeight="1" outlineLevel="1">
      <c r="A31" s="59" t="s">
        <v>158</v>
      </c>
      <c r="B31" s="52" t="s">
        <v>39</v>
      </c>
      <c r="C31" s="61" t="s">
        <v>118</v>
      </c>
      <c r="D31" s="58">
        <v>0</v>
      </c>
      <c r="E31" s="58"/>
      <c r="F31" s="58">
        <v>4064</v>
      </c>
      <c r="G31" s="53">
        <f t="shared" si="1"/>
        <v>4064</v>
      </c>
      <c r="H31" s="58">
        <v>0</v>
      </c>
      <c r="I31" s="58"/>
      <c r="J31" s="62">
        <v>4064</v>
      </c>
      <c r="K31" s="53">
        <f t="shared" si="4"/>
        <v>4064</v>
      </c>
      <c r="L31" s="54">
        <f t="shared" si="5"/>
        <v>1</v>
      </c>
    </row>
    <row r="32" spans="1:12" s="20" customFormat="1" ht="116.25" customHeight="1" outlineLevel="1">
      <c r="A32" s="51" t="s">
        <v>159</v>
      </c>
      <c r="B32" s="52" t="s">
        <v>77</v>
      </c>
      <c r="C32" s="50" t="s">
        <v>78</v>
      </c>
      <c r="D32" s="58">
        <v>0</v>
      </c>
      <c r="E32" s="58"/>
      <c r="F32" s="58">
        <v>993.3</v>
      </c>
      <c r="G32" s="53">
        <f t="shared" si="1"/>
        <v>993.3</v>
      </c>
      <c r="H32" s="58">
        <v>0</v>
      </c>
      <c r="I32" s="58"/>
      <c r="J32" s="58">
        <v>600.6</v>
      </c>
      <c r="K32" s="53">
        <f t="shared" si="4"/>
        <v>600.6</v>
      </c>
      <c r="L32" s="54">
        <f t="shared" si="5"/>
        <v>0.6046511627906977</v>
      </c>
    </row>
    <row r="33" spans="1:12" s="20" customFormat="1" ht="108.75" customHeight="1" outlineLevel="1">
      <c r="A33" s="59" t="s">
        <v>202</v>
      </c>
      <c r="B33" s="52" t="s">
        <v>110</v>
      </c>
      <c r="C33" s="61" t="s">
        <v>111</v>
      </c>
      <c r="D33" s="58">
        <v>0</v>
      </c>
      <c r="E33" s="58"/>
      <c r="F33" s="58">
        <v>65921.9</v>
      </c>
      <c r="G33" s="53">
        <f aca="true" t="shared" si="6" ref="G33:G39">D33+E33+F33</f>
        <v>65921.9</v>
      </c>
      <c r="H33" s="58">
        <v>0</v>
      </c>
      <c r="I33" s="58"/>
      <c r="J33" s="58">
        <v>37213.1</v>
      </c>
      <c r="K33" s="53">
        <f t="shared" si="4"/>
        <v>37213.1</v>
      </c>
      <c r="L33" s="54">
        <f t="shared" si="5"/>
        <v>0.5645028435163428</v>
      </c>
    </row>
    <row r="34" spans="1:12" s="21" customFormat="1" ht="108" customHeight="1" outlineLevel="1">
      <c r="A34" s="63" t="s">
        <v>203</v>
      </c>
      <c r="B34" s="52" t="s">
        <v>130</v>
      </c>
      <c r="C34" s="50" t="s">
        <v>131</v>
      </c>
      <c r="D34" s="53">
        <v>0</v>
      </c>
      <c r="E34" s="53"/>
      <c r="F34" s="58">
        <v>346023.5</v>
      </c>
      <c r="G34" s="53">
        <f t="shared" si="6"/>
        <v>346023.5</v>
      </c>
      <c r="H34" s="53">
        <v>0</v>
      </c>
      <c r="I34" s="53"/>
      <c r="J34" s="58">
        <v>302743</v>
      </c>
      <c r="K34" s="53">
        <f t="shared" si="4"/>
        <v>302743</v>
      </c>
      <c r="L34" s="54">
        <f t="shared" si="5"/>
        <v>0.8749203450054693</v>
      </c>
    </row>
    <row r="35" spans="1:12" s="21" customFormat="1" ht="103.5" customHeight="1" outlineLevel="1">
      <c r="A35" s="59" t="s">
        <v>204</v>
      </c>
      <c r="B35" s="52" t="s">
        <v>138</v>
      </c>
      <c r="C35" s="50" t="s">
        <v>139</v>
      </c>
      <c r="D35" s="53">
        <v>0</v>
      </c>
      <c r="E35" s="53"/>
      <c r="F35" s="58">
        <v>9255</v>
      </c>
      <c r="G35" s="53">
        <f t="shared" si="6"/>
        <v>9255</v>
      </c>
      <c r="H35" s="53">
        <v>0</v>
      </c>
      <c r="I35" s="53"/>
      <c r="J35" s="58">
        <v>9255</v>
      </c>
      <c r="K35" s="53">
        <f t="shared" si="4"/>
        <v>9255</v>
      </c>
      <c r="L35" s="54">
        <f t="shared" si="5"/>
        <v>1</v>
      </c>
    </row>
    <row r="36" spans="1:12" s="20" customFormat="1" ht="143.25" customHeight="1" outlineLevel="1">
      <c r="A36" s="59" t="s">
        <v>205</v>
      </c>
      <c r="B36" s="52" t="s">
        <v>129</v>
      </c>
      <c r="C36" s="50" t="s">
        <v>128</v>
      </c>
      <c r="D36" s="58">
        <v>0</v>
      </c>
      <c r="E36" s="58"/>
      <c r="F36" s="58">
        <f>500+500+300+300+300+300</f>
        <v>2200</v>
      </c>
      <c r="G36" s="53">
        <f t="shared" si="6"/>
        <v>2200</v>
      </c>
      <c r="H36" s="58">
        <v>0</v>
      </c>
      <c r="I36" s="58"/>
      <c r="J36" s="58">
        <v>1419.6</v>
      </c>
      <c r="K36" s="53">
        <f>H36+I36+J36</f>
        <v>1419.6</v>
      </c>
      <c r="L36" s="54">
        <f t="shared" si="5"/>
        <v>0.6452727272727272</v>
      </c>
    </row>
    <row r="37" spans="1:12" s="20" customFormat="1" ht="148.5" customHeight="1" outlineLevel="1">
      <c r="A37" s="59" t="s">
        <v>206</v>
      </c>
      <c r="B37" s="52" t="s">
        <v>163</v>
      </c>
      <c r="C37" s="50" t="s">
        <v>156</v>
      </c>
      <c r="D37" s="58">
        <v>23180</v>
      </c>
      <c r="E37" s="58">
        <v>0</v>
      </c>
      <c r="F37" s="58">
        <v>0</v>
      </c>
      <c r="G37" s="53">
        <f t="shared" si="6"/>
        <v>23180</v>
      </c>
      <c r="H37" s="58">
        <v>23180</v>
      </c>
      <c r="I37" s="58">
        <v>0</v>
      </c>
      <c r="J37" s="58">
        <v>0</v>
      </c>
      <c r="K37" s="53">
        <f>H37+I37+J37</f>
        <v>23180</v>
      </c>
      <c r="L37" s="54">
        <f>K37/G37</f>
        <v>1</v>
      </c>
    </row>
    <row r="38" spans="1:12" s="20" customFormat="1" ht="121.5" customHeight="1" outlineLevel="1">
      <c r="A38" s="59" t="s">
        <v>207</v>
      </c>
      <c r="B38" s="52" t="s">
        <v>186</v>
      </c>
      <c r="C38" s="50" t="s">
        <v>182</v>
      </c>
      <c r="D38" s="58">
        <v>996</v>
      </c>
      <c r="E38" s="58">
        <v>0</v>
      </c>
      <c r="F38" s="58">
        <v>1400</v>
      </c>
      <c r="G38" s="53">
        <f t="shared" si="6"/>
        <v>2396</v>
      </c>
      <c r="H38" s="58">
        <v>0</v>
      </c>
      <c r="I38" s="58">
        <v>0</v>
      </c>
      <c r="J38" s="58">
        <v>0</v>
      </c>
      <c r="K38" s="53">
        <f>H38+I38+J38</f>
        <v>0</v>
      </c>
      <c r="L38" s="54">
        <f>K38/G38</f>
        <v>0</v>
      </c>
    </row>
    <row r="39" spans="1:12" s="22" customFormat="1" ht="46.5" customHeight="1" outlineLevel="1">
      <c r="A39" s="63" t="s">
        <v>35</v>
      </c>
      <c r="B39" s="56"/>
      <c r="C39" s="50" t="s">
        <v>41</v>
      </c>
      <c r="D39" s="64">
        <f>D41+D42+D43+D44</f>
        <v>0</v>
      </c>
      <c r="E39" s="64">
        <f>E41+E42+E43+E44</f>
        <v>0</v>
      </c>
      <c r="F39" s="64">
        <f>F41+F42+F43+F44</f>
        <v>90775.1</v>
      </c>
      <c r="G39" s="53">
        <f t="shared" si="6"/>
        <v>90775.1</v>
      </c>
      <c r="H39" s="64">
        <f>H41+H42+H43+H44</f>
        <v>0</v>
      </c>
      <c r="I39" s="64">
        <f>I41+I42+I43+I44</f>
        <v>0</v>
      </c>
      <c r="J39" s="64">
        <f>J41+J42+J43+J44</f>
        <v>67629.8</v>
      </c>
      <c r="K39" s="64">
        <f>H39+I39+J39</f>
        <v>67629.8</v>
      </c>
      <c r="L39" s="54">
        <f>K39/G39</f>
        <v>0.7450258936646723</v>
      </c>
    </row>
    <row r="40" spans="1:12" s="22" customFormat="1" ht="31.5" customHeight="1" outlineLevel="1">
      <c r="A40" s="40"/>
      <c r="B40" s="56"/>
      <c r="C40" s="60" t="s">
        <v>4</v>
      </c>
      <c r="D40" s="49"/>
      <c r="E40" s="49"/>
      <c r="F40" s="65"/>
      <c r="G40" s="64"/>
      <c r="H40" s="65"/>
      <c r="I40" s="65"/>
      <c r="J40" s="65"/>
      <c r="K40" s="64"/>
      <c r="L40" s="54"/>
    </row>
    <row r="41" spans="1:12" s="22" customFormat="1" ht="111.75" customHeight="1" outlineLevel="1">
      <c r="A41" s="63" t="s">
        <v>36</v>
      </c>
      <c r="B41" s="52" t="s">
        <v>42</v>
      </c>
      <c r="C41" s="50" t="s">
        <v>40</v>
      </c>
      <c r="D41" s="64">
        <v>0</v>
      </c>
      <c r="E41" s="48"/>
      <c r="F41" s="65">
        <v>89010</v>
      </c>
      <c r="G41" s="64">
        <f>D41+E41+F41</f>
        <v>89010</v>
      </c>
      <c r="H41" s="64"/>
      <c r="I41" s="64"/>
      <c r="J41" s="65">
        <v>67529.8</v>
      </c>
      <c r="K41" s="64">
        <f>H41+I41+J41</f>
        <v>67529.8</v>
      </c>
      <c r="L41" s="54">
        <f>K41/G41</f>
        <v>0.7586765531962701</v>
      </c>
    </row>
    <row r="42" spans="1:12" s="20" customFormat="1" ht="129.75" customHeight="1" outlineLevel="1">
      <c r="A42" s="59" t="s">
        <v>65</v>
      </c>
      <c r="B42" s="52" t="s">
        <v>129</v>
      </c>
      <c r="C42" s="50" t="s">
        <v>128</v>
      </c>
      <c r="D42" s="58">
        <v>0</v>
      </c>
      <c r="E42" s="58"/>
      <c r="F42" s="58">
        <v>400</v>
      </c>
      <c r="G42" s="53">
        <f>D42+E42+F42</f>
        <v>400</v>
      </c>
      <c r="H42" s="58">
        <v>0</v>
      </c>
      <c r="I42" s="58"/>
      <c r="J42" s="58">
        <v>100</v>
      </c>
      <c r="K42" s="53">
        <f>H42+I42+J42</f>
        <v>100</v>
      </c>
      <c r="L42" s="54">
        <f>K42/G42</f>
        <v>0.25</v>
      </c>
    </row>
    <row r="43" spans="1:12" s="20" customFormat="1" ht="79.5" customHeight="1" outlineLevel="1">
      <c r="A43" s="59" t="s">
        <v>116</v>
      </c>
      <c r="B43" s="52" t="s">
        <v>151</v>
      </c>
      <c r="C43" s="50" t="s">
        <v>150</v>
      </c>
      <c r="D43" s="58">
        <v>0</v>
      </c>
      <c r="E43" s="58"/>
      <c r="F43" s="58">
        <v>365.1</v>
      </c>
      <c r="G43" s="53">
        <f>D43+E43+F43</f>
        <v>365.1</v>
      </c>
      <c r="H43" s="58">
        <v>0</v>
      </c>
      <c r="I43" s="58"/>
      <c r="J43" s="58">
        <v>0</v>
      </c>
      <c r="K43" s="53">
        <f>H43+I43+J43</f>
        <v>0</v>
      </c>
      <c r="L43" s="54">
        <f>K43/G43</f>
        <v>0</v>
      </c>
    </row>
    <row r="44" spans="1:12" s="20" customFormat="1" ht="87" customHeight="1" outlineLevel="1">
      <c r="A44" s="59" t="s">
        <v>133</v>
      </c>
      <c r="B44" s="52" t="s">
        <v>152</v>
      </c>
      <c r="C44" s="50" t="s">
        <v>153</v>
      </c>
      <c r="D44" s="58">
        <v>0</v>
      </c>
      <c r="E44" s="58"/>
      <c r="F44" s="58">
        <v>1000</v>
      </c>
      <c r="G44" s="53">
        <f>D44+E44+F44</f>
        <v>1000</v>
      </c>
      <c r="H44" s="58">
        <v>0</v>
      </c>
      <c r="I44" s="58"/>
      <c r="J44" s="58">
        <v>0</v>
      </c>
      <c r="K44" s="53">
        <f>H44+I44+J44</f>
        <v>0</v>
      </c>
      <c r="L44" s="54">
        <f>K44/G44</f>
        <v>0</v>
      </c>
    </row>
    <row r="45" spans="1:12" s="22" customFormat="1" ht="47.25" customHeight="1" outlineLevel="1">
      <c r="A45" s="63" t="s">
        <v>70</v>
      </c>
      <c r="B45" s="56"/>
      <c r="C45" s="50" t="s">
        <v>64</v>
      </c>
      <c r="D45" s="64">
        <f>D47+D51+D52+D53</f>
        <v>0</v>
      </c>
      <c r="E45" s="64">
        <f>E47+E51+E52+E53</f>
        <v>0</v>
      </c>
      <c r="F45" s="64">
        <f>F47+F51+F52+F53</f>
        <v>7407.2</v>
      </c>
      <c r="G45" s="64">
        <f>D45+E45+F45</f>
        <v>7407.2</v>
      </c>
      <c r="H45" s="64">
        <f>H47+H51+H52+H53</f>
        <v>0</v>
      </c>
      <c r="I45" s="64">
        <f>I47+I51+I52+I53</f>
        <v>0</v>
      </c>
      <c r="J45" s="64">
        <f>J47+J51+J52+J53</f>
        <v>6057.6</v>
      </c>
      <c r="K45" s="64">
        <f>H45+I45+J45</f>
        <v>6057.6</v>
      </c>
      <c r="L45" s="54">
        <f>K45/G45</f>
        <v>0.8177988983691544</v>
      </c>
    </row>
    <row r="46" spans="1:12" s="22" customFormat="1" ht="37.5" customHeight="1" outlineLevel="1">
      <c r="A46" s="40"/>
      <c r="B46" s="56"/>
      <c r="C46" s="60" t="s">
        <v>4</v>
      </c>
      <c r="D46" s="48"/>
      <c r="E46" s="48"/>
      <c r="F46" s="48"/>
      <c r="G46" s="64"/>
      <c r="H46" s="48"/>
      <c r="I46" s="48"/>
      <c r="J46" s="48"/>
      <c r="K46" s="48"/>
      <c r="L46" s="54"/>
    </row>
    <row r="47" spans="1:12" s="22" customFormat="1" ht="94.5" customHeight="1" outlineLevel="1">
      <c r="A47" s="63" t="s">
        <v>43</v>
      </c>
      <c r="B47" s="52"/>
      <c r="C47" s="50" t="s">
        <v>76</v>
      </c>
      <c r="D47" s="64">
        <f>D49+D50</f>
        <v>0</v>
      </c>
      <c r="E47" s="48">
        <f>E49+E50</f>
        <v>0</v>
      </c>
      <c r="F47" s="64">
        <f>F49+F50</f>
        <v>1790.2</v>
      </c>
      <c r="G47" s="64">
        <f>D47+E47+F47</f>
        <v>1790.2</v>
      </c>
      <c r="H47" s="64">
        <f>H49+H50</f>
        <v>0</v>
      </c>
      <c r="I47" s="64">
        <f>I49+I50</f>
        <v>0</v>
      </c>
      <c r="J47" s="64">
        <f>J49+J50</f>
        <v>1514</v>
      </c>
      <c r="K47" s="64">
        <f>H47+I47+J47</f>
        <v>1514</v>
      </c>
      <c r="L47" s="54">
        <f>K47/G47</f>
        <v>0.8457155625069824</v>
      </c>
    </row>
    <row r="48" spans="1:12" s="22" customFormat="1" ht="30" customHeight="1" outlineLevel="1">
      <c r="A48" s="40"/>
      <c r="B48" s="56"/>
      <c r="C48" s="60" t="s">
        <v>4</v>
      </c>
      <c r="D48" s="48"/>
      <c r="E48" s="48"/>
      <c r="F48" s="48"/>
      <c r="G48" s="64"/>
      <c r="H48" s="48"/>
      <c r="I48" s="48"/>
      <c r="J48" s="48"/>
      <c r="K48" s="48"/>
      <c r="L48" s="66"/>
    </row>
    <row r="49" spans="1:12" s="22" customFormat="1" ht="184.5" customHeight="1" outlineLevel="1">
      <c r="A49" s="40" t="s">
        <v>208</v>
      </c>
      <c r="B49" s="56" t="s">
        <v>66</v>
      </c>
      <c r="C49" s="57" t="s">
        <v>69</v>
      </c>
      <c r="D49" s="65">
        <v>0</v>
      </c>
      <c r="E49" s="49"/>
      <c r="F49" s="65">
        <v>117.8</v>
      </c>
      <c r="G49" s="64">
        <f aca="true" t="shared" si="7" ref="G49:G54">D49+E49+F49</f>
        <v>117.8</v>
      </c>
      <c r="H49" s="65">
        <v>0</v>
      </c>
      <c r="I49" s="49"/>
      <c r="J49" s="65">
        <v>117.8</v>
      </c>
      <c r="K49" s="64">
        <f aca="true" t="shared" si="8" ref="K49:K54">H49+I49+J49</f>
        <v>117.8</v>
      </c>
      <c r="L49" s="54">
        <f aca="true" t="shared" si="9" ref="L49:L54">K49/G49</f>
        <v>1</v>
      </c>
    </row>
    <row r="50" spans="1:12" s="22" customFormat="1" ht="90" customHeight="1" outlineLevel="1">
      <c r="A50" s="40" t="s">
        <v>209</v>
      </c>
      <c r="B50" s="56" t="s">
        <v>74</v>
      </c>
      <c r="C50" s="57" t="s">
        <v>75</v>
      </c>
      <c r="D50" s="65">
        <v>0</v>
      </c>
      <c r="E50" s="49"/>
      <c r="F50" s="65">
        <v>1672.4</v>
      </c>
      <c r="G50" s="64">
        <f t="shared" si="7"/>
        <v>1672.4</v>
      </c>
      <c r="H50" s="65">
        <v>0</v>
      </c>
      <c r="I50" s="49"/>
      <c r="J50" s="65">
        <v>1396.2</v>
      </c>
      <c r="K50" s="64">
        <f t="shared" si="8"/>
        <v>1396.2</v>
      </c>
      <c r="L50" s="54">
        <f t="shared" si="9"/>
        <v>0.834848122458742</v>
      </c>
    </row>
    <row r="51" spans="1:12" s="22" customFormat="1" ht="97.5" customHeight="1" outlineLevel="1">
      <c r="A51" s="63" t="s">
        <v>95</v>
      </c>
      <c r="B51" s="56" t="s">
        <v>67</v>
      </c>
      <c r="C51" s="50" t="s">
        <v>68</v>
      </c>
      <c r="D51" s="65">
        <v>0</v>
      </c>
      <c r="E51" s="65"/>
      <c r="F51" s="65">
        <v>4567</v>
      </c>
      <c r="G51" s="64">
        <f t="shared" si="7"/>
        <v>4567</v>
      </c>
      <c r="H51" s="65">
        <v>0</v>
      </c>
      <c r="I51" s="49"/>
      <c r="J51" s="65">
        <v>4236.3</v>
      </c>
      <c r="K51" s="64">
        <f t="shared" si="8"/>
        <v>4236.3</v>
      </c>
      <c r="L51" s="54">
        <f t="shared" si="9"/>
        <v>0.927589227063718</v>
      </c>
    </row>
    <row r="52" spans="1:12" s="22" customFormat="1" ht="328.5" customHeight="1" outlineLevel="1">
      <c r="A52" s="63" t="s">
        <v>96</v>
      </c>
      <c r="B52" s="52" t="s">
        <v>117</v>
      </c>
      <c r="C52" s="67" t="s">
        <v>140</v>
      </c>
      <c r="D52" s="65"/>
      <c r="E52" s="65"/>
      <c r="F52" s="65">
        <v>650</v>
      </c>
      <c r="G52" s="64">
        <f t="shared" si="7"/>
        <v>650</v>
      </c>
      <c r="H52" s="65"/>
      <c r="I52" s="65"/>
      <c r="J52" s="65">
        <v>0</v>
      </c>
      <c r="K52" s="64">
        <f t="shared" si="8"/>
        <v>0</v>
      </c>
      <c r="L52" s="54">
        <f t="shared" si="9"/>
        <v>0</v>
      </c>
    </row>
    <row r="53" spans="1:12" s="20" customFormat="1" ht="120.75" customHeight="1" outlineLevel="1">
      <c r="A53" s="59" t="s">
        <v>144</v>
      </c>
      <c r="B53" s="52" t="s">
        <v>129</v>
      </c>
      <c r="C53" s="50" t="s">
        <v>128</v>
      </c>
      <c r="D53" s="58">
        <v>0</v>
      </c>
      <c r="E53" s="58"/>
      <c r="F53" s="58">
        <v>400</v>
      </c>
      <c r="G53" s="53">
        <f t="shared" si="7"/>
        <v>400</v>
      </c>
      <c r="H53" s="58">
        <v>0</v>
      </c>
      <c r="I53" s="58"/>
      <c r="J53" s="58">
        <v>307.3</v>
      </c>
      <c r="K53" s="53">
        <f t="shared" si="8"/>
        <v>307.3</v>
      </c>
      <c r="L53" s="54">
        <f t="shared" si="9"/>
        <v>0.76825</v>
      </c>
    </row>
    <row r="54" spans="1:12" s="23" customFormat="1" ht="52.5" customHeight="1" outlineLevel="1">
      <c r="A54" s="63" t="s">
        <v>71</v>
      </c>
      <c r="B54" s="52"/>
      <c r="C54" s="61" t="s">
        <v>93</v>
      </c>
      <c r="D54" s="68">
        <f>D56+D57+D58+D59</f>
        <v>69822.12</v>
      </c>
      <c r="E54" s="68">
        <f>E56+E57+E58+E59</f>
        <v>9974.9</v>
      </c>
      <c r="F54" s="68">
        <f>F56+F57+F58+F59</f>
        <v>0</v>
      </c>
      <c r="G54" s="68">
        <f t="shared" si="7"/>
        <v>79797.01999999999</v>
      </c>
      <c r="H54" s="68">
        <f>H56+H57+H58+H59</f>
        <v>69822.12</v>
      </c>
      <c r="I54" s="68">
        <f>I56+I57+I58+I59</f>
        <v>9974.9</v>
      </c>
      <c r="J54" s="68">
        <f>J56+J57+J58+J59</f>
        <v>0</v>
      </c>
      <c r="K54" s="68">
        <f t="shared" si="8"/>
        <v>79797.01999999999</v>
      </c>
      <c r="L54" s="45">
        <f t="shared" si="9"/>
        <v>1</v>
      </c>
    </row>
    <row r="55" spans="1:12" s="22" customFormat="1" ht="30.75" customHeight="1" outlineLevel="1">
      <c r="A55" s="63"/>
      <c r="B55" s="52"/>
      <c r="C55" s="61" t="s">
        <v>4</v>
      </c>
      <c r="D55" s="68"/>
      <c r="E55" s="68"/>
      <c r="F55" s="68"/>
      <c r="G55" s="68"/>
      <c r="H55" s="68"/>
      <c r="I55" s="68"/>
      <c r="J55" s="68"/>
      <c r="K55" s="68"/>
      <c r="L55" s="45"/>
    </row>
    <row r="56" spans="1:12" s="22" customFormat="1" ht="95.25" customHeight="1" outlineLevel="1">
      <c r="A56" s="63" t="s">
        <v>47</v>
      </c>
      <c r="B56" s="56"/>
      <c r="C56" s="57" t="s">
        <v>101</v>
      </c>
      <c r="D56" s="41">
        <v>41969.02</v>
      </c>
      <c r="E56" s="41">
        <v>0</v>
      </c>
      <c r="F56" s="41">
        <v>0</v>
      </c>
      <c r="G56" s="68">
        <f>D56+E56+F56</f>
        <v>41969.02</v>
      </c>
      <c r="H56" s="41">
        <v>41969.02</v>
      </c>
      <c r="I56" s="41">
        <v>0</v>
      </c>
      <c r="J56" s="41">
        <v>0</v>
      </c>
      <c r="K56" s="68">
        <f>H56+I56+J56</f>
        <v>41969.02</v>
      </c>
      <c r="L56" s="45">
        <f>K56/G56</f>
        <v>1</v>
      </c>
    </row>
    <row r="57" spans="1:12" s="22" customFormat="1" ht="130.5" customHeight="1" outlineLevel="1">
      <c r="A57" s="63" t="s">
        <v>210</v>
      </c>
      <c r="B57" s="52"/>
      <c r="C57" s="57" t="s">
        <v>94</v>
      </c>
      <c r="D57" s="41">
        <v>0</v>
      </c>
      <c r="E57" s="41">
        <v>9794.1</v>
      </c>
      <c r="F57" s="41">
        <v>0</v>
      </c>
      <c r="G57" s="68">
        <f>D57+E57+F57</f>
        <v>9794.1</v>
      </c>
      <c r="H57" s="41">
        <v>0</v>
      </c>
      <c r="I57" s="41">
        <v>9794.1</v>
      </c>
      <c r="J57" s="41">
        <v>0</v>
      </c>
      <c r="K57" s="68">
        <f>H57+I57+J57</f>
        <v>9794.1</v>
      </c>
      <c r="L57" s="45">
        <f>K57/G57</f>
        <v>1</v>
      </c>
    </row>
    <row r="58" spans="1:12" s="22" customFormat="1" ht="126" customHeight="1" outlineLevel="1">
      <c r="A58" s="63" t="s">
        <v>211</v>
      </c>
      <c r="B58" s="56"/>
      <c r="C58" s="57" t="s">
        <v>92</v>
      </c>
      <c r="D58" s="41">
        <v>0</v>
      </c>
      <c r="E58" s="41">
        <v>180.8</v>
      </c>
      <c r="F58" s="41">
        <v>0</v>
      </c>
      <c r="G58" s="68">
        <f>D58+E58+F58</f>
        <v>180.8</v>
      </c>
      <c r="H58" s="41">
        <v>0</v>
      </c>
      <c r="I58" s="41">
        <v>180.8</v>
      </c>
      <c r="J58" s="41">
        <v>0</v>
      </c>
      <c r="K58" s="68">
        <f>H58+I58+J58</f>
        <v>180.8</v>
      </c>
      <c r="L58" s="45">
        <f>K58/G58</f>
        <v>1</v>
      </c>
    </row>
    <row r="59" spans="1:12" s="22" customFormat="1" ht="135.75" customHeight="1" outlineLevel="1">
      <c r="A59" s="63" t="s">
        <v>212</v>
      </c>
      <c r="B59" s="56" t="s">
        <v>162</v>
      </c>
      <c r="C59" s="69" t="s">
        <v>112</v>
      </c>
      <c r="D59" s="41">
        <v>27853.1</v>
      </c>
      <c r="E59" s="41"/>
      <c r="F59" s="41"/>
      <c r="G59" s="68">
        <f>D59+E59+F59</f>
        <v>27853.1</v>
      </c>
      <c r="H59" s="41">
        <v>27853.1</v>
      </c>
      <c r="I59" s="41"/>
      <c r="J59" s="41"/>
      <c r="K59" s="68">
        <f>H59+I59+J59</f>
        <v>27853.1</v>
      </c>
      <c r="L59" s="45">
        <f>K59/G59</f>
        <v>1</v>
      </c>
    </row>
    <row r="60" spans="1:12" s="19" customFormat="1" ht="43.5" customHeight="1" outlineLevel="1">
      <c r="A60" s="51" t="s">
        <v>48</v>
      </c>
      <c r="B60" s="52"/>
      <c r="C60" s="50" t="s">
        <v>13</v>
      </c>
      <c r="D60" s="53">
        <f aca="true" t="shared" si="10" ref="D60:J60">D62</f>
        <v>0</v>
      </c>
      <c r="E60" s="53">
        <f t="shared" si="10"/>
        <v>0</v>
      </c>
      <c r="F60" s="53">
        <f t="shared" si="10"/>
        <v>880.7</v>
      </c>
      <c r="G60" s="53">
        <f>D60+E60+F60</f>
        <v>880.7</v>
      </c>
      <c r="H60" s="53">
        <f t="shared" si="10"/>
        <v>0</v>
      </c>
      <c r="I60" s="53">
        <f t="shared" si="10"/>
        <v>0</v>
      </c>
      <c r="J60" s="53">
        <f t="shared" si="10"/>
        <v>729.5</v>
      </c>
      <c r="K60" s="53">
        <f>H60+I60+J60</f>
        <v>729.5</v>
      </c>
      <c r="L60" s="54">
        <f>K60/G60</f>
        <v>0.8283183831043488</v>
      </c>
    </row>
    <row r="61" spans="1:12" s="20" customFormat="1" ht="29.25" customHeight="1" outlineLevel="1">
      <c r="A61" s="55"/>
      <c r="B61" s="56"/>
      <c r="C61" s="57" t="s">
        <v>4</v>
      </c>
      <c r="D61" s="58"/>
      <c r="E61" s="58"/>
      <c r="F61" s="58"/>
      <c r="G61" s="53"/>
      <c r="H61" s="58"/>
      <c r="I61" s="58"/>
      <c r="J61" s="58"/>
      <c r="K61" s="53"/>
      <c r="L61" s="54"/>
    </row>
    <row r="62" spans="1:12" s="20" customFormat="1" ht="65.25" customHeight="1" outlineLevel="1">
      <c r="A62" s="59" t="s">
        <v>49</v>
      </c>
      <c r="B62" s="56"/>
      <c r="C62" s="50" t="s">
        <v>12</v>
      </c>
      <c r="D62" s="58">
        <f>D64+D65+D66</f>
        <v>0</v>
      </c>
      <c r="E62" s="58">
        <f>E64+E65+E66</f>
        <v>0</v>
      </c>
      <c r="F62" s="58">
        <f>F64+F65+F66</f>
        <v>880.7</v>
      </c>
      <c r="G62" s="53">
        <f>D62+E62+F62</f>
        <v>880.7</v>
      </c>
      <c r="H62" s="58">
        <f>H64+H65+H66</f>
        <v>0</v>
      </c>
      <c r="I62" s="58">
        <f>I64+I65+I66</f>
        <v>0</v>
      </c>
      <c r="J62" s="58">
        <f>J64+J65+J66</f>
        <v>729.5</v>
      </c>
      <c r="K62" s="53">
        <f>H62+I62+J62</f>
        <v>729.5</v>
      </c>
      <c r="L62" s="54">
        <f>K62/G62</f>
        <v>0.8283183831043488</v>
      </c>
    </row>
    <row r="63" spans="1:12" s="20" customFormat="1" ht="40.5" customHeight="1" outlineLevel="1">
      <c r="A63" s="55"/>
      <c r="B63" s="56"/>
      <c r="C63" s="60" t="s">
        <v>4</v>
      </c>
      <c r="D63" s="58"/>
      <c r="E63" s="58"/>
      <c r="F63" s="58"/>
      <c r="G63" s="53"/>
      <c r="H63" s="58"/>
      <c r="I63" s="58"/>
      <c r="J63" s="58"/>
      <c r="K63" s="53"/>
      <c r="L63" s="54"/>
    </row>
    <row r="64" spans="1:12" s="24" customFormat="1" ht="296.25" customHeight="1" outlineLevel="1">
      <c r="A64" s="55" t="s">
        <v>213</v>
      </c>
      <c r="B64" s="56" t="s">
        <v>16</v>
      </c>
      <c r="C64" s="57" t="s">
        <v>19</v>
      </c>
      <c r="D64" s="58">
        <v>0</v>
      </c>
      <c r="E64" s="58"/>
      <c r="F64" s="58">
        <v>809.2</v>
      </c>
      <c r="G64" s="53">
        <f>D64+E64+F64</f>
        <v>809.2</v>
      </c>
      <c r="H64" s="58">
        <v>0</v>
      </c>
      <c r="I64" s="58"/>
      <c r="J64" s="58">
        <v>658</v>
      </c>
      <c r="K64" s="53">
        <f>H64+I64+J64</f>
        <v>658</v>
      </c>
      <c r="L64" s="54">
        <f>K64/G64</f>
        <v>0.8131487889273356</v>
      </c>
    </row>
    <row r="65" spans="1:12" s="24" customFormat="1" ht="159" customHeight="1" outlineLevel="1">
      <c r="A65" s="55" t="s">
        <v>214</v>
      </c>
      <c r="B65" s="56" t="s">
        <v>15</v>
      </c>
      <c r="C65" s="57" t="s">
        <v>25</v>
      </c>
      <c r="D65" s="58">
        <v>0</v>
      </c>
      <c r="E65" s="58"/>
      <c r="F65" s="58">
        <v>15.6</v>
      </c>
      <c r="G65" s="53">
        <f>D65+E65+F65</f>
        <v>15.6</v>
      </c>
      <c r="H65" s="58">
        <v>0</v>
      </c>
      <c r="I65" s="58"/>
      <c r="J65" s="58">
        <v>15.6</v>
      </c>
      <c r="K65" s="53">
        <f>H65+I65+J65</f>
        <v>15.6</v>
      </c>
      <c r="L65" s="54">
        <f>K65/G65</f>
        <v>1</v>
      </c>
    </row>
    <row r="66" spans="1:12" s="24" customFormat="1" ht="120.75" customHeight="1" outlineLevel="1">
      <c r="A66" s="55" t="s">
        <v>215</v>
      </c>
      <c r="B66" s="56" t="s">
        <v>80</v>
      </c>
      <c r="C66" s="57" t="s">
        <v>82</v>
      </c>
      <c r="D66" s="58">
        <v>0</v>
      </c>
      <c r="E66" s="58"/>
      <c r="F66" s="58">
        <v>55.9</v>
      </c>
      <c r="G66" s="53">
        <f>D66+E66+F66</f>
        <v>55.9</v>
      </c>
      <c r="H66" s="58">
        <v>0</v>
      </c>
      <c r="I66" s="58"/>
      <c r="J66" s="58">
        <v>55.9</v>
      </c>
      <c r="K66" s="53">
        <f>H66+I66+J66</f>
        <v>55.9</v>
      </c>
      <c r="L66" s="54">
        <f>K66/G66</f>
        <v>1</v>
      </c>
    </row>
    <row r="67" spans="1:12" s="20" customFormat="1" ht="46.5" customHeight="1" outlineLevel="1">
      <c r="A67" s="70"/>
      <c r="B67" s="52"/>
      <c r="C67" s="71" t="s">
        <v>11</v>
      </c>
      <c r="D67" s="53">
        <f>D9+D12+D39+D45+D54+D60</f>
        <v>168777.91999999998</v>
      </c>
      <c r="E67" s="53">
        <f aca="true" t="shared" si="11" ref="E67:K67">E9+E12+E39+E45+E54+E60</f>
        <v>9974.9</v>
      </c>
      <c r="F67" s="53">
        <f t="shared" si="11"/>
        <v>1260968</v>
      </c>
      <c r="G67" s="53">
        <f t="shared" si="11"/>
        <v>1439720.82</v>
      </c>
      <c r="H67" s="53">
        <f t="shared" si="11"/>
        <v>159349.62</v>
      </c>
      <c r="I67" s="53">
        <f t="shared" si="11"/>
        <v>9974.9</v>
      </c>
      <c r="J67" s="53">
        <f t="shared" si="11"/>
        <v>1075426.3</v>
      </c>
      <c r="K67" s="53">
        <f t="shared" si="11"/>
        <v>1244750.82</v>
      </c>
      <c r="L67" s="54">
        <f>K67/G67</f>
        <v>0.8645779117092993</v>
      </c>
    </row>
    <row r="68" spans="1:12" s="20" customFormat="1" ht="69.75" customHeight="1">
      <c r="A68" s="51" t="s">
        <v>50</v>
      </c>
      <c r="B68" s="52"/>
      <c r="C68" s="71" t="s">
        <v>46</v>
      </c>
      <c r="D68" s="53">
        <f>D70</f>
        <v>0</v>
      </c>
      <c r="E68" s="53">
        <f aca="true" t="shared" si="12" ref="E68:K68">E70</f>
        <v>0</v>
      </c>
      <c r="F68" s="53">
        <f t="shared" si="12"/>
        <v>63840</v>
      </c>
      <c r="G68" s="53">
        <f t="shared" si="12"/>
        <v>63840</v>
      </c>
      <c r="H68" s="53">
        <f t="shared" si="12"/>
        <v>0</v>
      </c>
      <c r="I68" s="53">
        <f t="shared" si="12"/>
        <v>0</v>
      </c>
      <c r="J68" s="53">
        <f t="shared" si="12"/>
        <v>63840</v>
      </c>
      <c r="K68" s="53">
        <f t="shared" si="12"/>
        <v>63840</v>
      </c>
      <c r="L68" s="54">
        <f>K68/G68</f>
        <v>1</v>
      </c>
    </row>
    <row r="69" spans="1:12" s="20" customFormat="1" ht="32.25" customHeight="1">
      <c r="A69" s="51"/>
      <c r="B69" s="52"/>
      <c r="C69" s="72" t="s">
        <v>4</v>
      </c>
      <c r="D69" s="53"/>
      <c r="E69" s="53"/>
      <c r="F69" s="53"/>
      <c r="G69" s="53"/>
      <c r="H69" s="53"/>
      <c r="I69" s="53"/>
      <c r="J69" s="53"/>
      <c r="K69" s="53"/>
      <c r="L69" s="73"/>
    </row>
    <row r="70" spans="1:12" s="20" customFormat="1" ht="101.25" customHeight="1">
      <c r="A70" s="51" t="s">
        <v>97</v>
      </c>
      <c r="B70" s="52" t="s">
        <v>166</v>
      </c>
      <c r="C70" s="71" t="s">
        <v>45</v>
      </c>
      <c r="D70" s="53"/>
      <c r="E70" s="53"/>
      <c r="F70" s="58">
        <v>63840</v>
      </c>
      <c r="G70" s="53">
        <f>D70+E70+F70</f>
        <v>63840</v>
      </c>
      <c r="H70" s="53"/>
      <c r="I70" s="53"/>
      <c r="J70" s="58">
        <v>63840</v>
      </c>
      <c r="K70" s="53">
        <f>H70+I70+J70</f>
        <v>63840</v>
      </c>
      <c r="L70" s="54">
        <f>K70/G70</f>
        <v>1</v>
      </c>
    </row>
    <row r="71" spans="1:12" s="19" customFormat="1" ht="44.25" customHeight="1">
      <c r="A71" s="51" t="s">
        <v>53</v>
      </c>
      <c r="B71" s="52"/>
      <c r="C71" s="71" t="s">
        <v>6</v>
      </c>
      <c r="D71" s="53">
        <f>SUM(D73,D74,D75,D76,D77,D78,D79)</f>
        <v>85177.2</v>
      </c>
      <c r="E71" s="53">
        <f aca="true" t="shared" si="13" ref="E71:K71">SUM(E73,E74,E75,E76,E77,E78,E79)</f>
        <v>0</v>
      </c>
      <c r="F71" s="53">
        <f t="shared" si="13"/>
        <v>1375409.7</v>
      </c>
      <c r="G71" s="53">
        <f t="shared" si="13"/>
        <v>1460586.9</v>
      </c>
      <c r="H71" s="53">
        <f t="shared" si="13"/>
        <v>84538.4</v>
      </c>
      <c r="I71" s="53">
        <f t="shared" si="13"/>
        <v>0</v>
      </c>
      <c r="J71" s="53">
        <f t="shared" si="13"/>
        <v>642783.4</v>
      </c>
      <c r="K71" s="53">
        <f t="shared" si="13"/>
        <v>727321.8</v>
      </c>
      <c r="L71" s="54">
        <f>K71/G71</f>
        <v>0.49796544115245733</v>
      </c>
    </row>
    <row r="72" spans="1:12" s="19" customFormat="1" ht="33.75" customHeight="1">
      <c r="A72" s="70"/>
      <c r="B72" s="52"/>
      <c r="C72" s="72" t="s">
        <v>4</v>
      </c>
      <c r="D72" s="53"/>
      <c r="E72" s="53"/>
      <c r="F72" s="53"/>
      <c r="G72" s="53"/>
      <c r="H72" s="77"/>
      <c r="I72" s="77"/>
      <c r="J72" s="77"/>
      <c r="K72" s="53"/>
      <c r="L72" s="54"/>
    </row>
    <row r="73" spans="1:12" s="19" customFormat="1" ht="117.75" customHeight="1">
      <c r="A73" s="51" t="s">
        <v>54</v>
      </c>
      <c r="B73" s="52" t="s">
        <v>161</v>
      </c>
      <c r="C73" s="71" t="s">
        <v>44</v>
      </c>
      <c r="D73" s="53">
        <v>0</v>
      </c>
      <c r="E73" s="53"/>
      <c r="F73" s="58">
        <v>386</v>
      </c>
      <c r="G73" s="53">
        <f aca="true" t="shared" si="14" ref="G73:G79">D73+E73+F73</f>
        <v>386</v>
      </c>
      <c r="H73" s="78"/>
      <c r="I73" s="78"/>
      <c r="J73" s="78">
        <v>0</v>
      </c>
      <c r="K73" s="53">
        <f aca="true" t="shared" si="15" ref="K73:K79">H73+I73+J73</f>
        <v>0</v>
      </c>
      <c r="L73" s="54">
        <f aca="true" t="shared" si="16" ref="L73:L79">K73/G73</f>
        <v>0</v>
      </c>
    </row>
    <row r="74" spans="1:12" s="19" customFormat="1" ht="85.5" customHeight="1">
      <c r="A74" s="51" t="s">
        <v>216</v>
      </c>
      <c r="B74" s="52" t="s">
        <v>165</v>
      </c>
      <c r="C74" s="71" t="s">
        <v>45</v>
      </c>
      <c r="D74" s="53">
        <v>0</v>
      </c>
      <c r="E74" s="53"/>
      <c r="F74" s="58">
        <v>933577</v>
      </c>
      <c r="G74" s="53">
        <f t="shared" si="14"/>
        <v>933577</v>
      </c>
      <c r="H74" s="78"/>
      <c r="I74" s="78"/>
      <c r="J74" s="78">
        <v>252419.6</v>
      </c>
      <c r="K74" s="53">
        <f t="shared" si="15"/>
        <v>252419.6</v>
      </c>
      <c r="L74" s="54">
        <f t="shared" si="16"/>
        <v>0.27037898320117143</v>
      </c>
    </row>
    <row r="75" spans="1:12" s="19" customFormat="1" ht="132" customHeight="1">
      <c r="A75" s="51" t="s">
        <v>217</v>
      </c>
      <c r="B75" s="52" t="s">
        <v>164</v>
      </c>
      <c r="C75" s="71" t="s">
        <v>108</v>
      </c>
      <c r="D75" s="53">
        <v>0</v>
      </c>
      <c r="E75" s="53"/>
      <c r="F75" s="58">
        <v>293000</v>
      </c>
      <c r="G75" s="53">
        <f t="shared" si="14"/>
        <v>293000</v>
      </c>
      <c r="H75" s="78"/>
      <c r="I75" s="78"/>
      <c r="J75" s="58">
        <v>242926.4</v>
      </c>
      <c r="K75" s="53">
        <f t="shared" si="15"/>
        <v>242926.4</v>
      </c>
      <c r="L75" s="54">
        <f t="shared" si="16"/>
        <v>0.8291003412969283</v>
      </c>
    </row>
    <row r="76" spans="1:12" s="19" customFormat="1" ht="133.5" customHeight="1">
      <c r="A76" s="51" t="s">
        <v>218</v>
      </c>
      <c r="B76" s="52" t="s">
        <v>167</v>
      </c>
      <c r="C76" s="71" t="s">
        <v>113</v>
      </c>
      <c r="D76" s="53">
        <v>0</v>
      </c>
      <c r="E76" s="53"/>
      <c r="F76" s="58">
        <v>0</v>
      </c>
      <c r="G76" s="53">
        <f t="shared" si="14"/>
        <v>0</v>
      </c>
      <c r="H76" s="78"/>
      <c r="I76" s="78"/>
      <c r="J76" s="78">
        <v>0</v>
      </c>
      <c r="K76" s="53">
        <f t="shared" si="15"/>
        <v>0</v>
      </c>
      <c r="L76" s="54">
        <v>0</v>
      </c>
    </row>
    <row r="77" spans="1:12" s="19" customFormat="1" ht="121.5" customHeight="1">
      <c r="A77" s="51" t="s">
        <v>219</v>
      </c>
      <c r="B77" s="52" t="s">
        <v>183</v>
      </c>
      <c r="C77" s="71" t="s">
        <v>141</v>
      </c>
      <c r="D77" s="53">
        <v>85000</v>
      </c>
      <c r="E77" s="53"/>
      <c r="F77" s="58">
        <v>141600</v>
      </c>
      <c r="G77" s="53">
        <f t="shared" si="14"/>
        <v>226600</v>
      </c>
      <c r="H77" s="78">
        <v>84538.4</v>
      </c>
      <c r="I77" s="78"/>
      <c r="J77" s="78">
        <v>140607.6</v>
      </c>
      <c r="K77" s="53">
        <f t="shared" si="15"/>
        <v>225146</v>
      </c>
      <c r="L77" s="54">
        <f t="shared" si="16"/>
        <v>0.9935834068843777</v>
      </c>
    </row>
    <row r="78" spans="1:12" s="19" customFormat="1" ht="140.25" customHeight="1">
      <c r="A78" s="51" t="s">
        <v>220</v>
      </c>
      <c r="B78" s="52" t="s">
        <v>168</v>
      </c>
      <c r="C78" s="71" t="s">
        <v>142</v>
      </c>
      <c r="D78" s="53">
        <v>0</v>
      </c>
      <c r="E78" s="53"/>
      <c r="F78" s="58">
        <v>6830</v>
      </c>
      <c r="G78" s="53">
        <f t="shared" si="14"/>
        <v>6830</v>
      </c>
      <c r="H78" s="78">
        <v>0</v>
      </c>
      <c r="I78" s="78"/>
      <c r="J78" s="78">
        <v>6829.8</v>
      </c>
      <c r="K78" s="53">
        <f t="shared" si="15"/>
        <v>6829.8</v>
      </c>
      <c r="L78" s="54">
        <f t="shared" si="16"/>
        <v>0.9999707174231333</v>
      </c>
    </row>
    <row r="79" spans="1:12" s="19" customFormat="1" ht="160.5" customHeight="1">
      <c r="A79" s="51" t="s">
        <v>221</v>
      </c>
      <c r="B79" s="52" t="s">
        <v>169</v>
      </c>
      <c r="C79" s="71" t="s">
        <v>143</v>
      </c>
      <c r="D79" s="53">
        <v>177.2</v>
      </c>
      <c r="E79" s="53"/>
      <c r="F79" s="58">
        <v>16.7</v>
      </c>
      <c r="G79" s="53">
        <f t="shared" si="14"/>
        <v>193.89999999999998</v>
      </c>
      <c r="H79" s="78">
        <v>0</v>
      </c>
      <c r="I79" s="78"/>
      <c r="J79" s="78">
        <v>0</v>
      </c>
      <c r="K79" s="53">
        <f t="shared" si="15"/>
        <v>0</v>
      </c>
      <c r="L79" s="54">
        <f t="shared" si="16"/>
        <v>0</v>
      </c>
    </row>
    <row r="80" spans="1:12" s="19" customFormat="1" ht="42.75" customHeight="1">
      <c r="A80" s="51" t="s">
        <v>55</v>
      </c>
      <c r="B80" s="52"/>
      <c r="C80" s="71" t="s">
        <v>51</v>
      </c>
      <c r="D80" s="53">
        <f>D82</f>
        <v>0</v>
      </c>
      <c r="E80" s="53">
        <f aca="true" t="shared" si="17" ref="E80:L80">E82</f>
        <v>0</v>
      </c>
      <c r="F80" s="53">
        <f t="shared" si="17"/>
        <v>240830.2</v>
      </c>
      <c r="G80" s="53">
        <f t="shared" si="17"/>
        <v>240830.2</v>
      </c>
      <c r="H80" s="77">
        <f t="shared" si="17"/>
        <v>0</v>
      </c>
      <c r="I80" s="77">
        <f t="shared" si="17"/>
        <v>0</v>
      </c>
      <c r="J80" s="77">
        <f t="shared" si="17"/>
        <v>50567</v>
      </c>
      <c r="K80" s="77">
        <f t="shared" si="17"/>
        <v>50567</v>
      </c>
      <c r="L80" s="73">
        <f t="shared" si="17"/>
        <v>0.209969513790214</v>
      </c>
    </row>
    <row r="81" spans="1:12" s="19" customFormat="1" ht="43.5" customHeight="1">
      <c r="A81" s="51"/>
      <c r="B81" s="52"/>
      <c r="C81" s="72" t="s">
        <v>4</v>
      </c>
      <c r="D81" s="53"/>
      <c r="E81" s="53"/>
      <c r="F81" s="58"/>
      <c r="G81" s="53"/>
      <c r="H81" s="78"/>
      <c r="I81" s="78"/>
      <c r="J81" s="78"/>
      <c r="K81" s="53"/>
      <c r="L81" s="54"/>
    </row>
    <row r="82" spans="1:12" s="19" customFormat="1" ht="274.5" customHeight="1">
      <c r="A82" s="51" t="s">
        <v>56</v>
      </c>
      <c r="B82" s="52" t="s">
        <v>170</v>
      </c>
      <c r="C82" s="50" t="s">
        <v>155</v>
      </c>
      <c r="D82" s="53"/>
      <c r="E82" s="53"/>
      <c r="F82" s="58">
        <v>240830.2</v>
      </c>
      <c r="G82" s="53">
        <f>D82+E82+F82</f>
        <v>240830.2</v>
      </c>
      <c r="H82" s="78"/>
      <c r="I82" s="78"/>
      <c r="J82" s="78">
        <v>50567</v>
      </c>
      <c r="K82" s="53">
        <f>H82+I82+J82</f>
        <v>50567</v>
      </c>
      <c r="L82" s="54">
        <f>K82/G82</f>
        <v>0.209969513790214</v>
      </c>
    </row>
    <row r="83" spans="1:12" s="19" customFormat="1" ht="47.25" customHeight="1">
      <c r="A83" s="51" t="s">
        <v>59</v>
      </c>
      <c r="B83" s="52"/>
      <c r="C83" s="71" t="s">
        <v>52</v>
      </c>
      <c r="D83" s="53">
        <f>D85+D86+D87+D88+D89</f>
        <v>0</v>
      </c>
      <c r="E83" s="53">
        <f aca="true" t="shared" si="18" ref="E83:K83">E85+E86+E87+E88+E89</f>
        <v>0</v>
      </c>
      <c r="F83" s="53">
        <f t="shared" si="18"/>
        <v>1007055.3</v>
      </c>
      <c r="G83" s="53">
        <f t="shared" si="18"/>
        <v>1007055.3</v>
      </c>
      <c r="H83" s="53">
        <f t="shared" si="18"/>
        <v>0</v>
      </c>
      <c r="I83" s="53">
        <f t="shared" si="18"/>
        <v>0</v>
      </c>
      <c r="J83" s="53">
        <f t="shared" si="18"/>
        <v>235241.19999999998</v>
      </c>
      <c r="K83" s="53">
        <f t="shared" si="18"/>
        <v>235241.19999999998</v>
      </c>
      <c r="L83" s="54">
        <f>K83/G83</f>
        <v>0.2335931303871793</v>
      </c>
    </row>
    <row r="84" spans="1:12" s="19" customFormat="1" ht="33" customHeight="1">
      <c r="A84" s="51"/>
      <c r="B84" s="52"/>
      <c r="C84" s="72" t="s">
        <v>4</v>
      </c>
      <c r="D84" s="53"/>
      <c r="E84" s="53"/>
      <c r="F84" s="58"/>
      <c r="G84" s="53"/>
      <c r="H84" s="78"/>
      <c r="I84" s="78"/>
      <c r="J84" s="78"/>
      <c r="K84" s="53"/>
      <c r="L84" s="54"/>
    </row>
    <row r="85" spans="1:12" s="19" customFormat="1" ht="89.25" customHeight="1">
      <c r="A85" s="51" t="s">
        <v>60</v>
      </c>
      <c r="B85" s="52" t="s">
        <v>171</v>
      </c>
      <c r="C85" s="71" t="s">
        <v>45</v>
      </c>
      <c r="D85" s="53"/>
      <c r="E85" s="53"/>
      <c r="F85" s="58">
        <v>409262</v>
      </c>
      <c r="G85" s="53">
        <f>D85+E85+F85</f>
        <v>409262</v>
      </c>
      <c r="H85" s="78"/>
      <c r="I85" s="78"/>
      <c r="J85" s="78">
        <v>203612</v>
      </c>
      <c r="K85" s="53">
        <f>H85+I85+J85</f>
        <v>203612</v>
      </c>
      <c r="L85" s="54">
        <f aca="true" t="shared" si="19" ref="L85:L90">K85/G85</f>
        <v>0.49751015242069874</v>
      </c>
    </row>
    <row r="86" spans="1:12" s="19" customFormat="1" ht="107.25" customHeight="1">
      <c r="A86" s="51" t="s">
        <v>222</v>
      </c>
      <c r="B86" s="52" t="s">
        <v>172</v>
      </c>
      <c r="C86" s="71" t="s">
        <v>83</v>
      </c>
      <c r="D86" s="53"/>
      <c r="E86" s="53"/>
      <c r="F86" s="58">
        <v>10000</v>
      </c>
      <c r="G86" s="53">
        <f>D86+E86+F86</f>
        <v>10000</v>
      </c>
      <c r="H86" s="78"/>
      <c r="I86" s="78"/>
      <c r="J86" s="78">
        <v>3537.5</v>
      </c>
      <c r="K86" s="53">
        <f>H86+I86+J86</f>
        <v>3537.5</v>
      </c>
      <c r="L86" s="54">
        <f t="shared" si="19"/>
        <v>0.35375</v>
      </c>
    </row>
    <row r="87" spans="1:12" s="19" customFormat="1" ht="101.25" customHeight="1">
      <c r="A87" s="51" t="s">
        <v>223</v>
      </c>
      <c r="B87" s="52" t="s">
        <v>160</v>
      </c>
      <c r="C87" s="71" t="s">
        <v>84</v>
      </c>
      <c r="D87" s="53"/>
      <c r="E87" s="53"/>
      <c r="F87" s="58">
        <v>35143.3</v>
      </c>
      <c r="G87" s="53">
        <f>D87+E87+F87</f>
        <v>35143.3</v>
      </c>
      <c r="H87" s="78"/>
      <c r="I87" s="78"/>
      <c r="J87" s="78">
        <v>26341.4</v>
      </c>
      <c r="K87" s="53">
        <f>H87+I87+J87</f>
        <v>26341.4</v>
      </c>
      <c r="L87" s="54">
        <f t="shared" si="19"/>
        <v>0.7495425870649597</v>
      </c>
    </row>
    <row r="88" spans="1:12" s="19" customFormat="1" ht="108" customHeight="1">
      <c r="A88" s="51" t="s">
        <v>224</v>
      </c>
      <c r="B88" s="52" t="s">
        <v>173</v>
      </c>
      <c r="C88" s="71" t="s">
        <v>109</v>
      </c>
      <c r="D88" s="53"/>
      <c r="E88" s="53"/>
      <c r="F88" s="58">
        <v>5000</v>
      </c>
      <c r="G88" s="53">
        <f>D88+E88+F88</f>
        <v>5000</v>
      </c>
      <c r="H88" s="78"/>
      <c r="I88" s="78"/>
      <c r="J88" s="78">
        <v>1750.3</v>
      </c>
      <c r="K88" s="53">
        <f>H88+I88+J88</f>
        <v>1750.3</v>
      </c>
      <c r="L88" s="54">
        <f t="shared" si="19"/>
        <v>0.35006</v>
      </c>
    </row>
    <row r="89" spans="1:12" s="19" customFormat="1" ht="78" customHeight="1">
      <c r="A89" s="51" t="s">
        <v>225</v>
      </c>
      <c r="B89" s="52" t="s">
        <v>174</v>
      </c>
      <c r="C89" s="71" t="s">
        <v>114</v>
      </c>
      <c r="D89" s="53"/>
      <c r="E89" s="53"/>
      <c r="F89" s="58">
        <v>547650</v>
      </c>
      <c r="G89" s="53">
        <f>D89+E89+F89</f>
        <v>547650</v>
      </c>
      <c r="H89" s="78"/>
      <c r="I89" s="78"/>
      <c r="J89" s="78">
        <v>0</v>
      </c>
      <c r="K89" s="53">
        <f>H89+I89+J89</f>
        <v>0</v>
      </c>
      <c r="L89" s="54">
        <f t="shared" si="19"/>
        <v>0</v>
      </c>
    </row>
    <row r="90" spans="1:12" s="19" customFormat="1" ht="42.75" customHeight="1">
      <c r="A90" s="51" t="s">
        <v>61</v>
      </c>
      <c r="B90" s="52"/>
      <c r="C90" s="71" t="s">
        <v>57</v>
      </c>
      <c r="D90" s="53">
        <f>D92</f>
        <v>0</v>
      </c>
      <c r="E90" s="53">
        <f aca="true" t="shared" si="20" ref="E90:K90">E92</f>
        <v>0</v>
      </c>
      <c r="F90" s="53">
        <f t="shared" si="20"/>
        <v>405305</v>
      </c>
      <c r="G90" s="53">
        <f t="shared" si="20"/>
        <v>405305</v>
      </c>
      <c r="H90" s="77">
        <f t="shared" si="20"/>
        <v>0</v>
      </c>
      <c r="I90" s="77">
        <f t="shared" si="20"/>
        <v>0</v>
      </c>
      <c r="J90" s="77">
        <f t="shared" si="20"/>
        <v>268269.8</v>
      </c>
      <c r="K90" s="53">
        <f t="shared" si="20"/>
        <v>268269.8</v>
      </c>
      <c r="L90" s="54">
        <f t="shared" si="19"/>
        <v>0.6618961029348268</v>
      </c>
    </row>
    <row r="91" spans="1:12" s="19" customFormat="1" ht="28.5" customHeight="1">
      <c r="A91" s="51"/>
      <c r="B91" s="52"/>
      <c r="C91" s="72" t="s">
        <v>4</v>
      </c>
      <c r="D91" s="53"/>
      <c r="E91" s="53"/>
      <c r="F91" s="58"/>
      <c r="G91" s="53"/>
      <c r="H91" s="78"/>
      <c r="I91" s="78"/>
      <c r="J91" s="78"/>
      <c r="K91" s="53"/>
      <c r="L91" s="54"/>
    </row>
    <row r="92" spans="1:12" s="19" customFormat="1" ht="92.25" customHeight="1">
      <c r="A92" s="51" t="s">
        <v>72</v>
      </c>
      <c r="B92" s="52" t="s">
        <v>175</v>
      </c>
      <c r="C92" s="71" t="s">
        <v>45</v>
      </c>
      <c r="D92" s="53"/>
      <c r="E92" s="53"/>
      <c r="F92" s="58">
        <v>405305</v>
      </c>
      <c r="G92" s="53">
        <f>D92+E92+F92</f>
        <v>405305</v>
      </c>
      <c r="H92" s="78"/>
      <c r="I92" s="78"/>
      <c r="J92" s="78">
        <v>268269.8</v>
      </c>
      <c r="K92" s="53">
        <f>H92+I92+J92</f>
        <v>268269.8</v>
      </c>
      <c r="L92" s="54">
        <f>K92/G92</f>
        <v>0.6618961029348268</v>
      </c>
    </row>
    <row r="93" spans="1:12" s="19" customFormat="1" ht="45" customHeight="1">
      <c r="A93" s="51" t="s">
        <v>73</v>
      </c>
      <c r="B93" s="52"/>
      <c r="C93" s="71" t="s">
        <v>58</v>
      </c>
      <c r="D93" s="53">
        <f>D95+D96</f>
        <v>0</v>
      </c>
      <c r="E93" s="53">
        <f aca="true" t="shared" si="21" ref="E93:K93">E95+E96</f>
        <v>0</v>
      </c>
      <c r="F93" s="53">
        <f t="shared" si="21"/>
        <v>439003.9</v>
      </c>
      <c r="G93" s="53">
        <f t="shared" si="21"/>
        <v>439003.9</v>
      </c>
      <c r="H93" s="53">
        <f t="shared" si="21"/>
        <v>0</v>
      </c>
      <c r="I93" s="53">
        <f t="shared" si="21"/>
        <v>0</v>
      </c>
      <c r="J93" s="53">
        <f t="shared" si="21"/>
        <v>96444.20000000001</v>
      </c>
      <c r="K93" s="53">
        <f t="shared" si="21"/>
        <v>96444.20000000001</v>
      </c>
      <c r="L93" s="54">
        <f>K93/G93</f>
        <v>0.2196887089157978</v>
      </c>
    </row>
    <row r="94" spans="1:12" s="19" customFormat="1" ht="45" customHeight="1">
      <c r="A94" s="51"/>
      <c r="B94" s="52"/>
      <c r="C94" s="72" t="s">
        <v>4</v>
      </c>
      <c r="D94" s="53"/>
      <c r="E94" s="53"/>
      <c r="F94" s="58"/>
      <c r="G94" s="53"/>
      <c r="H94" s="78"/>
      <c r="I94" s="78"/>
      <c r="J94" s="78"/>
      <c r="K94" s="53"/>
      <c r="L94" s="54"/>
    </row>
    <row r="95" spans="1:12" s="19" customFormat="1" ht="78.75" customHeight="1">
      <c r="A95" s="51" t="s">
        <v>98</v>
      </c>
      <c r="B95" s="52" t="s">
        <v>176</v>
      </c>
      <c r="C95" s="71" t="s">
        <v>45</v>
      </c>
      <c r="D95" s="53">
        <v>0</v>
      </c>
      <c r="E95" s="53"/>
      <c r="F95" s="58">
        <v>365953</v>
      </c>
      <c r="G95" s="53">
        <f>D95+E95+F95</f>
        <v>365953</v>
      </c>
      <c r="H95" s="78"/>
      <c r="I95" s="78"/>
      <c r="J95" s="78">
        <v>86056.6</v>
      </c>
      <c r="K95" s="53">
        <f>H95+I95+J95</f>
        <v>86056.6</v>
      </c>
      <c r="L95" s="54">
        <f>K95/G95</f>
        <v>0.23515752022800743</v>
      </c>
    </row>
    <row r="96" spans="1:12" s="19" customFormat="1" ht="117" customHeight="1">
      <c r="A96" s="51" t="s">
        <v>226</v>
      </c>
      <c r="B96" s="52" t="s">
        <v>177</v>
      </c>
      <c r="C96" s="71" t="s">
        <v>111</v>
      </c>
      <c r="D96" s="53"/>
      <c r="E96" s="53"/>
      <c r="F96" s="58">
        <v>73050.9</v>
      </c>
      <c r="G96" s="53">
        <f>D96+E96+F96</f>
        <v>73050.9</v>
      </c>
      <c r="H96" s="78"/>
      <c r="I96" s="78"/>
      <c r="J96" s="78">
        <v>10387.6</v>
      </c>
      <c r="K96" s="53">
        <f>H96+I96+J96</f>
        <v>10387.6</v>
      </c>
      <c r="L96" s="54">
        <f>K96/G96</f>
        <v>0.14219674227148468</v>
      </c>
    </row>
    <row r="97" spans="1:12" s="19" customFormat="1" ht="39" customHeight="1">
      <c r="A97" s="51" t="s">
        <v>99</v>
      </c>
      <c r="B97" s="52"/>
      <c r="C97" s="71" t="s">
        <v>62</v>
      </c>
      <c r="D97" s="53">
        <f>D99</f>
        <v>0</v>
      </c>
      <c r="E97" s="53">
        <f aca="true" t="shared" si="22" ref="E97:K97">E99</f>
        <v>0</v>
      </c>
      <c r="F97" s="53">
        <f t="shared" si="22"/>
        <v>8236</v>
      </c>
      <c r="G97" s="53">
        <f t="shared" si="22"/>
        <v>8236</v>
      </c>
      <c r="H97" s="77">
        <f t="shared" si="22"/>
        <v>0</v>
      </c>
      <c r="I97" s="77">
        <f t="shared" si="22"/>
        <v>0</v>
      </c>
      <c r="J97" s="77">
        <f t="shared" si="22"/>
        <v>643.8</v>
      </c>
      <c r="K97" s="53">
        <f t="shared" si="22"/>
        <v>643.8</v>
      </c>
      <c r="L97" s="54">
        <f>K97/G97</f>
        <v>0.07816901408450704</v>
      </c>
    </row>
    <row r="98" spans="1:12" s="19" customFormat="1" ht="36" customHeight="1">
      <c r="A98" s="51"/>
      <c r="B98" s="52"/>
      <c r="C98" s="72" t="s">
        <v>4</v>
      </c>
      <c r="D98" s="53"/>
      <c r="E98" s="53"/>
      <c r="F98" s="58"/>
      <c r="G98" s="53"/>
      <c r="H98" s="78"/>
      <c r="I98" s="78"/>
      <c r="J98" s="78"/>
      <c r="K98" s="53"/>
      <c r="L98" s="54"/>
    </row>
    <row r="99" spans="1:12" s="19" customFormat="1" ht="85.5" customHeight="1">
      <c r="A99" s="51" t="s">
        <v>100</v>
      </c>
      <c r="B99" s="52" t="s">
        <v>178</v>
      </c>
      <c r="C99" s="71" t="s">
        <v>45</v>
      </c>
      <c r="D99" s="53">
        <v>0</v>
      </c>
      <c r="E99" s="53"/>
      <c r="F99" s="58">
        <v>8236</v>
      </c>
      <c r="G99" s="53">
        <f>D99+E99+F99</f>
        <v>8236</v>
      </c>
      <c r="H99" s="78"/>
      <c r="I99" s="78"/>
      <c r="J99" s="78">
        <v>643.8</v>
      </c>
      <c r="K99" s="53">
        <f>H99+I99+J99</f>
        <v>643.8</v>
      </c>
      <c r="L99" s="54">
        <f>K99/G99</f>
        <v>0.07816901408450704</v>
      </c>
    </row>
    <row r="100" spans="1:12" s="19" customFormat="1" ht="45" customHeight="1">
      <c r="A100" s="51" t="s">
        <v>145</v>
      </c>
      <c r="B100" s="52"/>
      <c r="C100" s="71" t="s">
        <v>93</v>
      </c>
      <c r="D100" s="53">
        <f>D102+D103</f>
        <v>0</v>
      </c>
      <c r="E100" s="53">
        <f>E102+E103</f>
        <v>0</v>
      </c>
      <c r="F100" s="53">
        <f>F102</f>
        <v>200</v>
      </c>
      <c r="G100" s="53">
        <f>G102</f>
        <v>200</v>
      </c>
      <c r="H100" s="53">
        <f>H102+H103</f>
        <v>0</v>
      </c>
      <c r="I100" s="53">
        <f>I102+I103</f>
        <v>0</v>
      </c>
      <c r="J100" s="53">
        <v>0</v>
      </c>
      <c r="K100" s="53">
        <f>H100+I100+J100</f>
        <v>0</v>
      </c>
      <c r="L100" s="54">
        <f>K100/G100</f>
        <v>0</v>
      </c>
    </row>
    <row r="101" spans="1:12" s="19" customFormat="1" ht="36" customHeight="1">
      <c r="A101" s="51"/>
      <c r="B101" s="52"/>
      <c r="C101" s="72" t="s">
        <v>4</v>
      </c>
      <c r="D101" s="53"/>
      <c r="E101" s="53"/>
      <c r="F101" s="53"/>
      <c r="G101" s="53"/>
      <c r="H101" s="77"/>
      <c r="I101" s="77"/>
      <c r="J101" s="77"/>
      <c r="K101" s="53"/>
      <c r="L101" s="73"/>
    </row>
    <row r="102" spans="1:12" s="19" customFormat="1" ht="90" customHeight="1">
      <c r="A102" s="51" t="s">
        <v>146</v>
      </c>
      <c r="B102" s="52" t="s">
        <v>179</v>
      </c>
      <c r="C102" s="71" t="s">
        <v>147</v>
      </c>
      <c r="D102" s="53">
        <v>0</v>
      </c>
      <c r="E102" s="53"/>
      <c r="F102" s="58">
        <v>200</v>
      </c>
      <c r="G102" s="53">
        <f>D102+E102+F102</f>
        <v>200</v>
      </c>
      <c r="H102" s="78"/>
      <c r="I102" s="78"/>
      <c r="J102" s="78">
        <v>0</v>
      </c>
      <c r="K102" s="53">
        <f>H102+I102+J102</f>
        <v>0</v>
      </c>
      <c r="L102" s="54">
        <f>K102/G102</f>
        <v>0</v>
      </c>
    </row>
    <row r="103" spans="1:12" s="19" customFormat="1" ht="44.25" customHeight="1">
      <c r="A103" s="51" t="s">
        <v>227</v>
      </c>
      <c r="B103" s="52"/>
      <c r="C103" s="71" t="s">
        <v>63</v>
      </c>
      <c r="D103" s="53">
        <f>D105+D106</f>
        <v>0</v>
      </c>
      <c r="E103" s="53">
        <f aca="true" t="shared" si="23" ref="E103:K103">E105+E106</f>
        <v>0</v>
      </c>
      <c r="F103" s="53">
        <f t="shared" si="23"/>
        <v>82920</v>
      </c>
      <c r="G103" s="53">
        <f t="shared" si="23"/>
        <v>82920</v>
      </c>
      <c r="H103" s="53">
        <f t="shared" si="23"/>
        <v>0</v>
      </c>
      <c r="I103" s="53">
        <f t="shared" si="23"/>
        <v>0</v>
      </c>
      <c r="J103" s="53">
        <f t="shared" si="23"/>
        <v>29631.3</v>
      </c>
      <c r="K103" s="53">
        <f t="shared" si="23"/>
        <v>29631.3</v>
      </c>
      <c r="L103" s="54">
        <f>K103/G103</f>
        <v>0.3573480463096961</v>
      </c>
    </row>
    <row r="104" spans="1:12" s="19" customFormat="1" ht="40.5" customHeight="1">
      <c r="A104" s="51"/>
      <c r="B104" s="52"/>
      <c r="C104" s="72" t="s">
        <v>4</v>
      </c>
      <c r="D104" s="53"/>
      <c r="E104" s="53"/>
      <c r="F104" s="53"/>
      <c r="G104" s="53"/>
      <c r="H104" s="77"/>
      <c r="I104" s="77"/>
      <c r="J104" s="77"/>
      <c r="K104" s="53"/>
      <c r="L104" s="73"/>
    </row>
    <row r="105" spans="1:12" s="20" customFormat="1" ht="88.5" customHeight="1">
      <c r="A105" s="51" t="s">
        <v>228</v>
      </c>
      <c r="B105" s="52" t="s">
        <v>180</v>
      </c>
      <c r="C105" s="71" t="s">
        <v>45</v>
      </c>
      <c r="D105" s="53">
        <v>0</v>
      </c>
      <c r="E105" s="53"/>
      <c r="F105" s="58">
        <v>52920</v>
      </c>
      <c r="G105" s="53">
        <f>D105+E105+F105</f>
        <v>52920</v>
      </c>
      <c r="H105" s="78"/>
      <c r="I105" s="78"/>
      <c r="J105" s="78">
        <v>21360.3</v>
      </c>
      <c r="K105" s="53">
        <f>H105+I105+J105</f>
        <v>21360.3</v>
      </c>
      <c r="L105" s="54">
        <f>K105/G105</f>
        <v>0.40363378684807255</v>
      </c>
    </row>
    <row r="106" spans="1:12" s="20" customFormat="1" ht="105.75" customHeight="1">
      <c r="A106" s="51" t="s">
        <v>229</v>
      </c>
      <c r="B106" s="52" t="s">
        <v>181</v>
      </c>
      <c r="C106" s="71" t="s">
        <v>115</v>
      </c>
      <c r="D106" s="53"/>
      <c r="E106" s="53"/>
      <c r="F106" s="58">
        <v>30000</v>
      </c>
      <c r="G106" s="53">
        <f>D106+E106+F106</f>
        <v>30000</v>
      </c>
      <c r="H106" s="78"/>
      <c r="I106" s="78"/>
      <c r="J106" s="78">
        <v>8271</v>
      </c>
      <c r="K106" s="53">
        <f>H106+I106+J106</f>
        <v>8271</v>
      </c>
      <c r="L106" s="54">
        <f>K106/G106</f>
        <v>0.2757</v>
      </c>
    </row>
    <row r="107" spans="1:12" s="20" customFormat="1" ht="54.75" customHeight="1">
      <c r="A107" s="79"/>
      <c r="B107" s="52"/>
      <c r="C107" s="50" t="s">
        <v>7</v>
      </c>
      <c r="D107" s="44">
        <f>SUM(D103,D97,D93,D90,D83,D80,D71,D68,D100)</f>
        <v>85177.2</v>
      </c>
      <c r="E107" s="44">
        <f aca="true" t="shared" si="24" ref="E107:K107">SUM(E103,E97,E93,E90,E83,E80,E71,E68,E100)</f>
        <v>0</v>
      </c>
      <c r="F107" s="44">
        <f t="shared" si="24"/>
        <v>3622800.1000000006</v>
      </c>
      <c r="G107" s="44">
        <f t="shared" si="24"/>
        <v>3707977.3000000003</v>
      </c>
      <c r="H107" s="44">
        <f t="shared" si="24"/>
        <v>84538.4</v>
      </c>
      <c r="I107" s="44">
        <f t="shared" si="24"/>
        <v>0</v>
      </c>
      <c r="J107" s="44">
        <f t="shared" si="24"/>
        <v>1387420.7</v>
      </c>
      <c r="K107" s="44">
        <f t="shared" si="24"/>
        <v>1471959.1</v>
      </c>
      <c r="L107" s="54">
        <f>K107/G107</f>
        <v>0.3969709037862772</v>
      </c>
    </row>
    <row r="108" spans="1:12" s="106" customFormat="1" ht="79.5" customHeight="1">
      <c r="A108" s="40"/>
      <c r="B108" s="52"/>
      <c r="C108" s="50" t="s">
        <v>9</v>
      </c>
      <c r="D108" s="107">
        <f aca="true" t="shared" si="25" ref="D108:K108">D107+D67</f>
        <v>253955.12</v>
      </c>
      <c r="E108" s="107">
        <f t="shared" si="25"/>
        <v>9974.9</v>
      </c>
      <c r="F108" s="107">
        <f t="shared" si="25"/>
        <v>4883768.100000001</v>
      </c>
      <c r="G108" s="108">
        <f t="shared" si="25"/>
        <v>5147698.12</v>
      </c>
      <c r="H108" s="109">
        <f t="shared" si="25"/>
        <v>243888.02</v>
      </c>
      <c r="I108" s="109">
        <f t="shared" si="25"/>
        <v>9974.9</v>
      </c>
      <c r="J108" s="109">
        <f t="shared" si="25"/>
        <v>2462847</v>
      </c>
      <c r="K108" s="107">
        <f t="shared" si="25"/>
        <v>2716709.92</v>
      </c>
      <c r="L108" s="54">
        <f>K108/G108</f>
        <v>0.5277523772120498</v>
      </c>
    </row>
    <row r="109" spans="1:12" s="20" customFormat="1" ht="84.75" customHeight="1">
      <c r="A109" s="25"/>
      <c r="B109" s="35"/>
      <c r="C109" s="26"/>
      <c r="D109" s="27"/>
      <c r="E109" s="27"/>
      <c r="F109" s="27"/>
      <c r="G109" s="28"/>
      <c r="H109" s="27"/>
      <c r="I109" s="27"/>
      <c r="J109" s="27"/>
      <c r="K109" s="29"/>
      <c r="L109" s="30"/>
    </row>
    <row r="110" spans="1:12" ht="23.25">
      <c r="A110" s="2"/>
      <c r="B110" s="99"/>
      <c r="C110" s="100"/>
      <c r="D110" s="101"/>
      <c r="E110" s="101"/>
      <c r="F110" s="101"/>
      <c r="G110" s="102"/>
      <c r="H110" s="101"/>
      <c r="I110" s="101"/>
      <c r="J110" s="101"/>
      <c r="K110" s="103"/>
      <c r="L110" s="104"/>
    </row>
    <row r="111" spans="1:12" ht="23.25">
      <c r="A111" s="2"/>
      <c r="B111" s="99"/>
      <c r="C111" s="100"/>
      <c r="D111" s="101"/>
      <c r="E111" s="101"/>
      <c r="F111" s="101"/>
      <c r="G111" s="102"/>
      <c r="H111" s="101"/>
      <c r="I111" s="101"/>
      <c r="J111" s="101"/>
      <c r="K111" s="103"/>
      <c r="L111" s="104"/>
    </row>
    <row r="114" spans="5:12" ht="23.25">
      <c r="E114" s="32"/>
      <c r="F114" s="32"/>
      <c r="G114" s="32"/>
      <c r="H114" s="32"/>
      <c r="I114" s="32"/>
      <c r="J114" s="32"/>
      <c r="K114" s="32"/>
      <c r="L114" s="38"/>
    </row>
    <row r="115" ht="23.25">
      <c r="L115" s="38"/>
    </row>
    <row r="116" spans="5:12" ht="23.25">
      <c r="E116" s="32"/>
      <c r="F116" s="32"/>
      <c r="G116" s="32"/>
      <c r="H116" s="32"/>
      <c r="I116" s="32"/>
      <c r="J116" s="32"/>
      <c r="K116" s="32"/>
      <c r="L116" s="38"/>
    </row>
  </sheetData>
  <autoFilter ref="A8:M108"/>
  <mergeCells count="13">
    <mergeCell ref="D7:D8"/>
    <mergeCell ref="G7:G8"/>
    <mergeCell ref="H7:H8"/>
    <mergeCell ref="K7:K8"/>
    <mergeCell ref="B6:B8"/>
    <mergeCell ref="K2:L2"/>
    <mergeCell ref="H5:L5"/>
    <mergeCell ref="A3:L3"/>
    <mergeCell ref="A6:A8"/>
    <mergeCell ref="C6:C8"/>
    <mergeCell ref="D6:G6"/>
    <mergeCell ref="H6:K6"/>
    <mergeCell ref="L6:L8"/>
  </mergeCells>
  <printOptions horizontalCentered="1"/>
  <pageMargins left="0.2755905511811024" right="0.15748031496062992" top="0.65" bottom="0.1968503937007874" header="0.39" footer="0"/>
  <pageSetup fitToHeight="13" horizontalDpi="600" verticalDpi="600" orientation="landscape" paperSize="9" scale="50" r:id="rId2"/>
  <headerFooter alignWithMargins="0">
    <oddHeader>&amp;C&amp;P</oddHeader>
  </headerFooter>
  <rowBreaks count="2" manualBreakCount="2">
    <brk id="40" max="11" man="1"/>
    <brk id="49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42" sqref="B42"/>
    </sheetView>
  </sheetViews>
  <sheetFormatPr defaultColWidth="9.00390625" defaultRowHeight="12.75"/>
  <cols>
    <col min="2" max="2" width="19.00390625" style="0" customWidth="1"/>
    <col min="3" max="3" width="13.625" style="0" customWidth="1"/>
    <col min="4" max="4" width="14.25390625" style="0" customWidth="1"/>
    <col min="5" max="5" width="14.875" style="0" customWidth="1"/>
  </cols>
  <sheetData>
    <row r="1" spans="1:5" ht="12.75">
      <c r="A1" s="94" t="s">
        <v>106</v>
      </c>
      <c r="B1" s="94"/>
      <c r="C1" s="5" t="s">
        <v>107</v>
      </c>
      <c r="D1" s="5"/>
      <c r="E1" s="5"/>
    </row>
    <row r="2" spans="1:5" ht="25.5">
      <c r="A2" s="6" t="s">
        <v>127</v>
      </c>
      <c r="B2" s="10" t="s">
        <v>46</v>
      </c>
      <c r="C2" s="12">
        <f>диаграмма!B31/диаграмма!B28</f>
        <v>1</v>
      </c>
      <c r="D2" s="9">
        <f>E2-C2</f>
        <v>0</v>
      </c>
      <c r="E2" s="9">
        <v>1</v>
      </c>
    </row>
    <row r="3" spans="1:5" ht="32.25" customHeight="1">
      <c r="A3" s="6" t="s">
        <v>119</v>
      </c>
      <c r="B3" s="7" t="s">
        <v>6</v>
      </c>
      <c r="C3" s="12">
        <f>диаграмма!C31/диаграмма!C28</f>
        <v>0.4932751313704968</v>
      </c>
      <c r="D3" s="9">
        <f aca="true" t="shared" si="0" ref="D3:D9">E3-C3</f>
        <v>0.5067248686295032</v>
      </c>
      <c r="E3" s="8">
        <v>1</v>
      </c>
    </row>
    <row r="4" spans="1:5" ht="38.25">
      <c r="A4" s="6" t="s">
        <v>120</v>
      </c>
      <c r="B4" s="7" t="s">
        <v>125</v>
      </c>
      <c r="C4" s="12">
        <f>диаграмма!D31/диаграмма!D28</f>
        <v>0.3351567771530262</v>
      </c>
      <c r="D4" s="9">
        <f t="shared" si="0"/>
        <v>0.6648432228469738</v>
      </c>
      <c r="E4" s="8">
        <v>1</v>
      </c>
    </row>
    <row r="5" spans="1:5" ht="12.75">
      <c r="A5" s="6" t="s">
        <v>121</v>
      </c>
      <c r="B5" s="7" t="s">
        <v>58</v>
      </c>
      <c r="C5" s="12">
        <f>диаграмма!E31/диаграмма!E28</f>
        <v>0.7040317342463865</v>
      </c>
      <c r="D5" s="9">
        <f t="shared" si="0"/>
        <v>0.29596826575361346</v>
      </c>
      <c r="E5" s="8">
        <v>1</v>
      </c>
    </row>
    <row r="6" spans="1:5" ht="12.75">
      <c r="A6" s="6" t="s">
        <v>122</v>
      </c>
      <c r="B6" s="7" t="s">
        <v>62</v>
      </c>
      <c r="C6" s="12">
        <f>диаграмма!F31/диаграмма!F28</f>
        <v>0.6895550094888351</v>
      </c>
      <c r="D6" s="9">
        <f t="shared" si="0"/>
        <v>0.3104449905111649</v>
      </c>
      <c r="E6" s="8">
        <v>1</v>
      </c>
    </row>
    <row r="7" spans="1:5" ht="12.75">
      <c r="A7" s="6" t="s">
        <v>123</v>
      </c>
      <c r="B7" s="7" t="s">
        <v>104</v>
      </c>
      <c r="C7" s="12">
        <f>диаграмма!G31/диаграмма!G28</f>
        <v>0.997499906871531</v>
      </c>
      <c r="D7" s="9">
        <f t="shared" si="0"/>
        <v>0.0025000931284689942</v>
      </c>
      <c r="E7" s="8">
        <v>1</v>
      </c>
    </row>
    <row r="8" spans="1:5" ht="25.5">
      <c r="A8" s="6" t="s">
        <v>126</v>
      </c>
      <c r="B8" s="7" t="s">
        <v>13</v>
      </c>
      <c r="C8" s="12">
        <f>диаграмма!H31/диаграмма!H28</f>
        <v>0.8283183831043488</v>
      </c>
      <c r="D8" s="9">
        <f t="shared" si="0"/>
        <v>0.1716816168956512</v>
      </c>
      <c r="E8" s="8">
        <v>1</v>
      </c>
    </row>
    <row r="9" spans="1:5" ht="25.5">
      <c r="A9" s="6" t="s">
        <v>124</v>
      </c>
      <c r="B9" s="7" t="s">
        <v>105</v>
      </c>
      <c r="C9" s="12">
        <f>диаграмма!I31/диаграмма!I28</f>
        <v>0.39510690024710166</v>
      </c>
      <c r="D9" s="9">
        <f t="shared" si="0"/>
        <v>0.6048930997528983</v>
      </c>
      <c r="E9" s="8">
        <v>1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6:L34"/>
  <sheetViews>
    <sheetView view="pageBreakPreview" zoomScaleSheetLayoutView="100" workbookViewId="0" topLeftCell="A10">
      <selection activeCell="L22" sqref="L22:L23"/>
    </sheetView>
  </sheetViews>
  <sheetFormatPr defaultColWidth="9.00390625" defaultRowHeight="12.75"/>
  <cols>
    <col min="1" max="1" width="15.375" style="0" customWidth="1"/>
    <col min="2" max="2" width="11.375" style="0" customWidth="1"/>
    <col min="3" max="3" width="8.875" style="0" customWidth="1"/>
    <col min="4" max="4" width="12.125" style="0" customWidth="1"/>
    <col min="5" max="6" width="12.25390625" style="0" customWidth="1"/>
    <col min="7" max="7" width="12.75390625" style="0" customWidth="1"/>
    <col min="8" max="8" width="12.25390625" style="0" customWidth="1"/>
    <col min="9" max="9" width="13.625" style="0" customWidth="1"/>
    <col min="10" max="10" width="10.00390625" style="0" customWidth="1"/>
    <col min="11" max="11" width="19.875" style="11" customWidth="1"/>
  </cols>
  <sheetData>
    <row r="3" ht="64.5" customHeight="1"/>
    <row r="4" ht="54.75" customHeight="1"/>
    <row r="5" ht="37.5" customHeight="1"/>
    <row r="6" ht="23.25" customHeight="1"/>
    <row r="7" ht="30.75" customHeight="1"/>
    <row r="26" spans="2:10" ht="12.75">
      <c r="B26" s="4" t="s">
        <v>127</v>
      </c>
      <c r="C26" s="4" t="s">
        <v>119</v>
      </c>
      <c r="D26" s="4" t="s">
        <v>120</v>
      </c>
      <c r="E26" s="4" t="s">
        <v>121</v>
      </c>
      <c r="F26" s="4" t="s">
        <v>122</v>
      </c>
      <c r="G26" s="4" t="s">
        <v>123</v>
      </c>
      <c r="H26" s="4" t="s">
        <v>126</v>
      </c>
      <c r="I26" s="76">
        <v>1100</v>
      </c>
      <c r="J26" s="76"/>
    </row>
    <row r="28" spans="1:11" s="81" customFormat="1" ht="15" customHeight="1">
      <c r="A28" s="97" t="s">
        <v>17</v>
      </c>
      <c r="B28" s="95">
        <f>'КЦП на01.12.2013 г.'!G68</f>
        <v>63840</v>
      </c>
      <c r="C28" s="95">
        <f>'КЦП на01.12.2013 г.'!G9+'КЦП на01.12.2013 г.'!G71</f>
        <v>1474474.9</v>
      </c>
      <c r="D28" s="95">
        <f>'КЦП на01.12.2013 г.'!G80+'КЦП на01.12.2013 г.'!G83+'КЦП на01.12.2013 г.'!G90</f>
        <v>1653190.5</v>
      </c>
      <c r="E28" s="95">
        <f>'КЦП на01.12.2013 г.'!G12+'КЦП на01.12.2013 г.'!G93</f>
        <v>1685976.7000000002</v>
      </c>
      <c r="F28" s="95">
        <f>'КЦП на01.12.2013 г.'!G39+'КЦП на01.12.2013 г.'!G97</f>
        <v>99011.1</v>
      </c>
      <c r="G28" s="95">
        <f>'КЦП на01.12.2013 г.'!G54+'КЦП на01.12.2013 г.'!G100</f>
        <v>79997.01999999999</v>
      </c>
      <c r="H28" s="98">
        <f>'КЦП на01.12.2013 г.'!G60</f>
        <v>880.7</v>
      </c>
      <c r="I28" s="75">
        <f>'КЦП на01.12.2013 г.'!G45+'КЦП на01.12.2013 г.'!G103</f>
        <v>90327.2</v>
      </c>
      <c r="J28" s="75"/>
      <c r="K28" s="85"/>
    </row>
    <row r="29" spans="1:11" s="81" customFormat="1" ht="36" customHeight="1">
      <c r="A29" s="97"/>
      <c r="B29" s="95"/>
      <c r="C29" s="95"/>
      <c r="D29" s="95"/>
      <c r="E29" s="95"/>
      <c r="F29" s="95"/>
      <c r="G29" s="95"/>
      <c r="H29" s="74"/>
      <c r="I29" s="75"/>
      <c r="J29" s="75"/>
      <c r="K29" s="80">
        <f>SUM(B28,C28,D28,E28,F28,H28,I28,G28)</f>
        <v>5147698.119999999</v>
      </c>
    </row>
    <row r="30" spans="1:11" s="81" customFormat="1" ht="12">
      <c r="A30" s="82"/>
      <c r="B30" s="83"/>
      <c r="C30" s="83"/>
      <c r="D30" s="83"/>
      <c r="E30" s="83"/>
      <c r="F30" s="83"/>
      <c r="G30" s="83"/>
      <c r="H30" s="84"/>
      <c r="I30" s="96"/>
      <c r="J30" s="96"/>
      <c r="K30" s="85"/>
    </row>
    <row r="31" spans="1:11" s="81" customFormat="1" ht="15" customHeight="1">
      <c r="A31" s="97" t="s">
        <v>230</v>
      </c>
      <c r="B31" s="95">
        <f>'КЦП на01.12.2013 г.'!K68</f>
        <v>63840</v>
      </c>
      <c r="C31" s="95">
        <f>'КЦП на01.12.2013 г.'!K9+'КЦП на01.12.2013 г.'!K71</f>
        <v>727321.8</v>
      </c>
      <c r="D31" s="95">
        <f>'КЦП на01.12.2013 г.'!K80+'КЦП на01.12.2013 г.'!K83+'КЦП на01.12.2013 г.'!K90</f>
        <v>554078</v>
      </c>
      <c r="E31" s="95">
        <f>SUM('КЦП на01.12.2013 г.'!K12+'КЦП на01.12.2013 г.'!K93)</f>
        <v>1186981.0999999999</v>
      </c>
      <c r="F31" s="95">
        <f>'КЦП на01.12.2013 г.'!K39+'КЦП на01.12.2013 г.'!K97</f>
        <v>68273.6</v>
      </c>
      <c r="G31" s="95">
        <f>'КЦП на01.12.2013 г.'!K54+'КЦП на01.12.2013 г.'!K100</f>
        <v>79797.01999999999</v>
      </c>
      <c r="H31" s="98">
        <f>'КЦП на01.12.2013 г.'!K60</f>
        <v>729.5</v>
      </c>
      <c r="I31" s="75">
        <f>'КЦП на01.12.2013 г.'!K103+'КЦП на01.12.2013 г.'!K45</f>
        <v>35688.9</v>
      </c>
      <c r="J31" s="75"/>
      <c r="K31" s="85"/>
    </row>
    <row r="32" spans="1:11" s="81" customFormat="1" ht="42" customHeight="1">
      <c r="A32" s="97"/>
      <c r="B32" s="95"/>
      <c r="C32" s="95"/>
      <c r="D32" s="95"/>
      <c r="E32" s="95"/>
      <c r="F32" s="95"/>
      <c r="G32" s="95"/>
      <c r="H32" s="74"/>
      <c r="I32" s="75"/>
      <c r="J32" s="75"/>
      <c r="K32" s="80">
        <f>SUM(B31,C31,D31,E31,F31,H31,I31,G31)</f>
        <v>2716709.92</v>
      </c>
    </row>
    <row r="34" spans="1:12" ht="12.75">
      <c r="A34" s="110"/>
      <c r="B34" s="111">
        <f>B31/B28</f>
        <v>1</v>
      </c>
      <c r="C34" s="111">
        <f aca="true" t="shared" si="0" ref="C34:I34">C31/C28</f>
        <v>0.4932751313704968</v>
      </c>
      <c r="D34" s="111">
        <f t="shared" si="0"/>
        <v>0.3351567771530262</v>
      </c>
      <c r="E34" s="111">
        <f t="shared" si="0"/>
        <v>0.7040317342463865</v>
      </c>
      <c r="F34" s="111">
        <f t="shared" si="0"/>
        <v>0.6895550094888351</v>
      </c>
      <c r="G34" s="111">
        <f t="shared" si="0"/>
        <v>0.997499906871531</v>
      </c>
      <c r="H34" s="111">
        <f t="shared" si="0"/>
        <v>0.8283183831043488</v>
      </c>
      <c r="I34" s="112">
        <f t="shared" si="0"/>
        <v>0.39510690024710166</v>
      </c>
      <c r="J34" s="112"/>
      <c r="K34" s="112">
        <f>K32/K29</f>
        <v>0.5277523772120499</v>
      </c>
      <c r="L34" s="112"/>
    </row>
  </sheetData>
  <mergeCells count="22">
    <mergeCell ref="K34:L34"/>
    <mergeCell ref="I26:J26"/>
    <mergeCell ref="A28:A29"/>
    <mergeCell ref="B28:B29"/>
    <mergeCell ref="C28:C29"/>
    <mergeCell ref="D28:D29"/>
    <mergeCell ref="E28:E29"/>
    <mergeCell ref="F28:F29"/>
    <mergeCell ref="H28:H29"/>
    <mergeCell ref="I28:J29"/>
    <mergeCell ref="E31:E32"/>
    <mergeCell ref="F31:F32"/>
    <mergeCell ref="H31:H32"/>
    <mergeCell ref="I31:J32"/>
    <mergeCell ref="A31:A32"/>
    <mergeCell ref="B31:B32"/>
    <mergeCell ref="C31:C32"/>
    <mergeCell ref="D31:D32"/>
    <mergeCell ref="I34:J34"/>
    <mergeCell ref="G28:G29"/>
    <mergeCell ref="G31:G32"/>
    <mergeCell ref="I30:J30"/>
  </mergeCells>
  <printOptions/>
  <pageMargins left="0.24" right="0.16" top="0.85" bottom="0.39" header="0.24" footer="0.29"/>
  <pageSetup horizontalDpi="600" verticalDpi="600" orientation="landscape" paperSize="9" scale="110" r:id="rId2"/>
  <rowBreaks count="1" manualBreakCount="1">
    <brk id="2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Ltere</dc:creator>
  <cp:keywords/>
  <dc:description/>
  <cp:lastModifiedBy>NKlimenko</cp:lastModifiedBy>
  <cp:lastPrinted>2013-12-11T12:40:07Z</cp:lastPrinted>
  <dcterms:created xsi:type="dcterms:W3CDTF">2006-01-26T08:16:22Z</dcterms:created>
  <dcterms:modified xsi:type="dcterms:W3CDTF">2013-12-11T12:40:10Z</dcterms:modified>
  <cp:category/>
  <cp:version/>
  <cp:contentType/>
  <cp:contentStatus/>
</cp:coreProperties>
</file>